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807" activeTab="0"/>
  </bookViews>
  <sheets>
    <sheet name="naslovna" sheetId="1" r:id="rId1"/>
    <sheet name="opći dio" sheetId="2" r:id="rId2"/>
    <sheet name="ORGANIZ." sheetId="3" r:id="rId3"/>
    <sheet name="EKONOM." sheetId="4" r:id="rId4"/>
    <sheet name="POS.DIO" sheetId="5" r:id="rId5"/>
  </sheets>
  <definedNames>
    <definedName name="_xlnm.Print_Titles" localSheetId="1">'opći dio'!$7:$8</definedName>
    <definedName name="_xlnm.Print_Titles" localSheetId="4">'POS.DIO'!$6:$7</definedName>
  </definedNames>
  <calcPr fullCalcOnLoad="1"/>
</workbook>
</file>

<file path=xl/sharedStrings.xml><?xml version="1.0" encoding="utf-8"?>
<sst xmlns="http://schemas.openxmlformats.org/spreadsheetml/2006/main" count="893" uniqueCount="572">
  <si>
    <t xml:space="preserve">O D L U K U </t>
  </si>
  <si>
    <t xml:space="preserve">O USVAJANJU GODIŠNJEG IZVJEŠTAJA </t>
  </si>
  <si>
    <t xml:space="preserve">O IZVRŠENJU PRORAČUNA  </t>
  </si>
  <si>
    <t>I OPĆI DIO</t>
  </si>
  <si>
    <t>Članak 1.</t>
  </si>
  <si>
    <t>Indeks 5/2</t>
  </si>
  <si>
    <t>Indeks 5/3</t>
  </si>
  <si>
    <t>1.</t>
  </si>
  <si>
    <t>2.</t>
  </si>
  <si>
    <t>3.</t>
  </si>
  <si>
    <t>4.</t>
  </si>
  <si>
    <t>5.</t>
  </si>
  <si>
    <t>6.</t>
  </si>
  <si>
    <t>7.</t>
  </si>
  <si>
    <t>A. RAČUNA PRIHODA I RASHODA</t>
  </si>
  <si>
    <t xml:space="preserve"> PRIHODI POSLOVANJA </t>
  </si>
  <si>
    <t>PRIHODI OD PRODAJE NEFINANCIJSKE IMOVINE</t>
  </si>
  <si>
    <t>UKUPNO PRIHODI</t>
  </si>
  <si>
    <t>RASHODI POSLOVANJA</t>
  </si>
  <si>
    <t>RASHODI ZA NABAVU NEFINANCIJSKE IMOVINE</t>
  </si>
  <si>
    <t>UKUPNO RASHODI</t>
  </si>
  <si>
    <t>RAZLIKA VIŠAK/MANJAK</t>
  </si>
  <si>
    <t>B. RAČUNA FINANCIRANJA</t>
  </si>
  <si>
    <t>IZDACI ZA FINANCIJSKU IMOVINU I OTPLATE ZAJMOVA</t>
  </si>
  <si>
    <t>NETO FINANCIRANJE</t>
  </si>
  <si>
    <t>C. RASPOLOŽIVA SREDSTVA IZ PRETHODNIH GODINA</t>
  </si>
  <si>
    <t>VLASTITI IZVORI</t>
  </si>
  <si>
    <t>VIŠAK/MANJAK + NETO FINANCIRANJE+RASPOLOŽIVA SREDSTVA IZ PRETHODNIH GODINA</t>
  </si>
  <si>
    <t>Članak 2.</t>
  </si>
  <si>
    <t>Članak 3.</t>
  </si>
  <si>
    <t>Članak 4.</t>
  </si>
  <si>
    <t>Članak 5.</t>
  </si>
  <si>
    <t>Članak 6.</t>
  </si>
  <si>
    <t xml:space="preserve">        Ova Odluka stupa na snagu danom objavljivanja u "Službenom glasniku".</t>
  </si>
  <si>
    <t>BRODSKO-POSAVSKA ŽUPANIJA</t>
  </si>
  <si>
    <t>OPĆINSKO VIJEĆE</t>
  </si>
  <si>
    <t>PREDSJEDNIK</t>
  </si>
  <si>
    <t>OPĆINSKOG VIJEĆA</t>
  </si>
  <si>
    <t>OPĆINA VRBJE</t>
  </si>
  <si>
    <t xml:space="preserve">OPĆI DIO </t>
  </si>
  <si>
    <t xml:space="preserve">IZVJEŠTAJ O IZVRŠENJU OPĆEG DIJELA PRORAČUNA </t>
  </si>
  <si>
    <t>A. RAČUN PRIHODA I RASHODA</t>
  </si>
  <si>
    <t xml:space="preserve"> 6. PRIHODI POSLOVANJA</t>
  </si>
  <si>
    <t>BROJ KONTA</t>
  </si>
  <si>
    <t>VRSTA PRIHODA / RASHODA</t>
  </si>
  <si>
    <t>IZVRŠENJE                             01.01.-31.12. 2016.</t>
  </si>
  <si>
    <t>Indeks 5/4</t>
  </si>
  <si>
    <t>PRIHODI POSLOVANJA</t>
  </si>
  <si>
    <t>Prihodi od poreza</t>
  </si>
  <si>
    <t>Porez i prirez na dohodak</t>
  </si>
  <si>
    <t>Porez i prirez na dohodak od nesmostalnom rada</t>
  </si>
  <si>
    <t>-</t>
  </si>
  <si>
    <t>Porez i prirez na dohodak do kapitala</t>
  </si>
  <si>
    <t>Porezi na imovinu</t>
  </si>
  <si>
    <t>Povremeni porezi na imovinu</t>
  </si>
  <si>
    <t>Porezi na robu i usluge</t>
  </si>
  <si>
    <t xml:space="preserve">Porez na promet </t>
  </si>
  <si>
    <t>Porez na korištenje dobara ili izvođenje aktivnosti</t>
  </si>
  <si>
    <t>Pomoći iz inozemstva (darovnice) i od subjekata unutar opće države</t>
  </si>
  <si>
    <t xml:space="preserve">Pomoći iz proračuna </t>
  </si>
  <si>
    <t>Tekuće pomoći iz proračuna</t>
  </si>
  <si>
    <t>Kapitalne pomoći iz proračuna</t>
  </si>
  <si>
    <t>Prihodi od imovine</t>
  </si>
  <si>
    <t>Prihodi od financijske imovine</t>
  </si>
  <si>
    <t>Kamate na oročena sredstva i depozite po viđenju</t>
  </si>
  <si>
    <t>Prihodi od nefinancijske imovine</t>
  </si>
  <si>
    <t>Naknade za koncesije</t>
  </si>
  <si>
    <t>Prihodi od zakupa i iznajmljivanja imovine</t>
  </si>
  <si>
    <t>Ostali prihodi od nefinancijske imovine</t>
  </si>
  <si>
    <t>Prihodi od administrativnih pristojbi i po posebnim propisima</t>
  </si>
  <si>
    <t>Prihodi po posebnim propisima</t>
  </si>
  <si>
    <t>Doprinosi za šume</t>
  </si>
  <si>
    <t>Ostali nespomenuti prihodi</t>
  </si>
  <si>
    <t>Komunalni doprinosi i  naknade</t>
  </si>
  <si>
    <t xml:space="preserve">Komunalni doprinosi </t>
  </si>
  <si>
    <t xml:space="preserve">Komunalne naknade </t>
  </si>
  <si>
    <t>Kazne, upravne mjere i ostali prihodi</t>
  </si>
  <si>
    <t>Ostali prihodi</t>
  </si>
  <si>
    <t xml:space="preserve"> 7. PRIHODI OD PRODAJE NEFINANCIJSKE IMOVINE</t>
  </si>
  <si>
    <t>Prihodi od prodaje neproizvedene imovine</t>
  </si>
  <si>
    <t>Prihodi od prodaje mat. imov. - prirodnih bogatstava</t>
  </si>
  <si>
    <t>Zemljišta</t>
  </si>
  <si>
    <t>3. RASHODI POSLOVANJA</t>
  </si>
  <si>
    <t>Rashodi za zaposlene</t>
  </si>
  <si>
    <t>Plaće</t>
  </si>
  <si>
    <t>Plaće za redovan rad</t>
  </si>
  <si>
    <t>Ostali rashodi za zaposlene</t>
  </si>
  <si>
    <t>Doprinosi na plaće</t>
  </si>
  <si>
    <t>Doprinosi za zdravstveno osiguranje</t>
  </si>
  <si>
    <t>Doprinosi za zapošljavanje</t>
  </si>
  <si>
    <t>Materijalni rashodi</t>
  </si>
  <si>
    <t>Naknade troškova zaposlenima</t>
  </si>
  <si>
    <t xml:space="preserve">Službena putovanja   </t>
  </si>
  <si>
    <t>Stručno usavršavanje zaposlenika</t>
  </si>
  <si>
    <t>Ostale naknade troškova zaposlenima</t>
  </si>
  <si>
    <t>Rashodi za materijal i energiju</t>
  </si>
  <si>
    <t>Uredski mat. i ostali materijalni rashodi</t>
  </si>
  <si>
    <t>Energija</t>
  </si>
  <si>
    <t>Materijal i dijelovi za tekuće invest.održavanje</t>
  </si>
  <si>
    <t>Sitan inventar i auto gume</t>
  </si>
  <si>
    <t>Službena, radna i zaštitna odjeća i obuća</t>
  </si>
  <si>
    <t>Rashodi za usluge</t>
  </si>
  <si>
    <t>Usluge telefona,  pošte i prijevoza</t>
  </si>
  <si>
    <t>Usluge tekućeg i inv.održ.</t>
  </si>
  <si>
    <t xml:space="preserve">Usluge promidžbe i informiranja   </t>
  </si>
  <si>
    <t xml:space="preserve">Komunalne usluge  </t>
  </si>
  <si>
    <t>Zakupnine i najamnine</t>
  </si>
  <si>
    <t>Zdravstvene i veterinarske usluge</t>
  </si>
  <si>
    <t xml:space="preserve">Intelektualne i osobne usluge   </t>
  </si>
  <si>
    <t>Računalne usluge</t>
  </si>
  <si>
    <t>Ostale usluge</t>
  </si>
  <si>
    <t>Naknade troškova osobama izvan radnog odnosa</t>
  </si>
  <si>
    <t>Ostali nespomenuti rashodi poslovanja</t>
  </si>
  <si>
    <t xml:space="preserve">Naknade za rad predstav.i izvršnih tijela, povjerenstva i sl. </t>
  </si>
  <si>
    <t>Premije osiguranja</t>
  </si>
  <si>
    <t>Reprezentacija</t>
  </si>
  <si>
    <t>Članarine i norme</t>
  </si>
  <si>
    <t>Financijski rashodi</t>
  </si>
  <si>
    <t>Kamate za primljene kredite i zajmove</t>
  </si>
  <si>
    <t>Kamate za primljene kredite i zajmove od kreditnih i ostalih</t>
  </si>
  <si>
    <t>Ostali financijski rashodi</t>
  </si>
  <si>
    <t>Bankarske usluge i platni promet</t>
  </si>
  <si>
    <t>Zatezne kamate iz poslovnih odnosa i dr.</t>
  </si>
  <si>
    <t>Pomoći dane u inoz.i unutar općeg proračuna</t>
  </si>
  <si>
    <t>Tekuće pomoći proračunskim korisnicima drugih proračuna</t>
  </si>
  <si>
    <t>Tekuće  pomoći unutar općeg proračuna</t>
  </si>
  <si>
    <t>Naknade građanima i kućanst. na temelju osig. i dr.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</si>
  <si>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</si>
  <si>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</si>
  <si>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</si>
  <si>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</si>
  <si>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</t>
  </si>
  <si>
    <t>Tekuće donacije u novcu</t>
  </si>
  <si>
    <t>kazne, štete i penali</t>
  </si>
  <si>
    <t>Naknade štete pravnim i fizičkim osobama</t>
  </si>
  <si>
    <t>4. RASHODI ZA NABAVU NEFINANCIJSKE IMOVINE</t>
  </si>
  <si>
    <t>Rashodi za nabavu proizvedene dugotrajne imovine</t>
  </si>
  <si>
    <t>Građevinski objekti</t>
  </si>
  <si>
    <t>Poslovni objekti</t>
  </si>
  <si>
    <t>Ceste, željeznice i sl. građevinski objekti</t>
  </si>
  <si>
    <t>Ostali građevinski objekti</t>
  </si>
  <si>
    <t>Postrojenja i oprema</t>
  </si>
  <si>
    <t>Uredska oprema i namještaj</t>
  </si>
  <si>
    <t>Oprema za održavanje i zaštitu</t>
  </si>
  <si>
    <t>Uređaji, strojevi i oprema za ostale namjene</t>
  </si>
  <si>
    <t>Nematerijalna proizvodna imovina</t>
  </si>
  <si>
    <t>Ostala nematerijalna proizvodna imovina</t>
  </si>
  <si>
    <t>Rashodi za dodatna ulaganja na nefinancijskoj imovini</t>
  </si>
  <si>
    <t>Dodatna ulaganja na građevinskim objektima</t>
  </si>
  <si>
    <t>5. IZDATCI ZA FINANCIJSKU IMOVINU</t>
  </si>
  <si>
    <t>Izdatci za otplatu glavnice primljenih kredita i zajmova</t>
  </si>
  <si>
    <t>Otplata glavnice primljenih kredita i zajmova od kreditnih i ostalih financ</t>
  </si>
  <si>
    <t>Otplata glavnice prmljenih zajmova od ostalih tuzamnih financ.inst.</t>
  </si>
  <si>
    <t>9. VLASTITI IZVORI</t>
  </si>
  <si>
    <t>Rezultat poslovanja</t>
  </si>
  <si>
    <t>Višak/manjak prihoda</t>
  </si>
  <si>
    <t>Višak prihoda</t>
  </si>
  <si>
    <t>POSEBNI DIO</t>
  </si>
  <si>
    <t xml:space="preserve">IZVJEŠTAJ O IZVRŠENJU POSEBNOG DIJELA PRORAČUNA </t>
  </si>
  <si>
    <t>PLAN I IZVRŠENJE RASHODA PO ORGANIZACIJSKOJ KLASIFIKACIJI</t>
  </si>
  <si>
    <t xml:space="preserve">NAZIV RASHODA </t>
  </si>
  <si>
    <t>Indeks 3/2</t>
  </si>
  <si>
    <t>UKUPNO RASHODI I IZDACI</t>
  </si>
  <si>
    <t>R 001 OPĆINSKO VIJEĆE</t>
  </si>
  <si>
    <t>Glava 01 OPĆINSKO VIJEĆE</t>
  </si>
  <si>
    <t>R 002 OPĆINSKA UPRAVA</t>
  </si>
  <si>
    <t>Glava 02  LOKALNA SAMOUPRAVA</t>
  </si>
  <si>
    <t>Glava 03  ODRŽAVANJE KOMUNALNE INFRASTRUKTURE</t>
  </si>
  <si>
    <t>Glava 05  PREDŠKOLSKI ODGOJ I ŠKOLSTVO</t>
  </si>
  <si>
    <t>Glava 06 JAVNE POTREBE U KULTURI</t>
  </si>
  <si>
    <t>Glava 07 RAZVOJ ŠPORTA</t>
  </si>
  <si>
    <t>Glava 08 ZAŠTITA I SPAŠAVANJE</t>
  </si>
  <si>
    <t xml:space="preserve">Glava 09 PROGRAM SOCIJALNE SKRBI O OBITELJIMA, DJECI, STARIMA I NEMOĆNIMA </t>
  </si>
  <si>
    <t>PLAN I IZVRŠENJE RASHODA PO EKONOMSKOJ KLASIFIKACIJI</t>
  </si>
  <si>
    <t>IZVORI FINANCIRANJA</t>
  </si>
  <si>
    <t>ŠIFRA</t>
  </si>
  <si>
    <t>BROJ RAČUNA</t>
  </si>
  <si>
    <t>VRSTA RASHODA I IZDATKA</t>
  </si>
  <si>
    <t>Indeks 4/2</t>
  </si>
  <si>
    <t>Indeks 4/3</t>
  </si>
  <si>
    <t>Rashodi poslovanja</t>
  </si>
  <si>
    <t xml:space="preserve">Ostali nespomenuti rashodi posl.-troškovi izbora  </t>
  </si>
  <si>
    <t>Glava 02  JEDINSTVENI UPRAVNI ODJEL</t>
  </si>
  <si>
    <t>Plaće (Bruto)</t>
  </si>
  <si>
    <t>Naknada troškova zaposlenima</t>
  </si>
  <si>
    <t>Javnobilježničke pristojbe</t>
  </si>
  <si>
    <t>Ostali  nespomenuti rashodi</t>
  </si>
  <si>
    <t>Zatezne kamate</t>
  </si>
  <si>
    <t>Ostali nespomenuti financijski rashodi</t>
  </si>
  <si>
    <t>Pomoć proračunskim korisnicima</t>
  </si>
  <si>
    <t>Pomoći proračunskim korisnicima drugog proračuna</t>
  </si>
  <si>
    <t xml:space="preserve">Naknade građanima i kućanstvima </t>
  </si>
  <si>
    <t>Rashodi za nabavu nefinancijske imovine</t>
  </si>
  <si>
    <t>Rashodi za nabavu proizvedene dug. imovine</t>
  </si>
  <si>
    <t xml:space="preserve">Ceste, željez. i sl.prom.objekti </t>
  </si>
  <si>
    <t>Komunikacijska oprema</t>
  </si>
  <si>
    <t>Prijevozna sredstva</t>
  </si>
  <si>
    <t>Prijevozna sredstva u cestovnom promet</t>
  </si>
  <si>
    <t>Nematerijala proizvodna imovina</t>
  </si>
  <si>
    <t>Rashodi za dodatna ulaganja na nefinanc. imovini</t>
  </si>
  <si>
    <t xml:space="preserve">ŠIFRA IZVORA </t>
  </si>
  <si>
    <t>1   OPĆI PRIHODI I PRIMICI</t>
  </si>
  <si>
    <t xml:space="preserve">3  VLASTITI PRIHODI </t>
  </si>
  <si>
    <t>4  PRIHODI ZA POSEBNE NAMJENE</t>
  </si>
  <si>
    <t xml:space="preserve">5 POMOĆI </t>
  </si>
  <si>
    <t>6 DONACIIJE</t>
  </si>
  <si>
    <t xml:space="preserve">7  PRIHODI OD PRODAJE ILI ZAMJENE NEFINANC.IMOV. </t>
  </si>
  <si>
    <t>8 NAMJENSKI PRIMICI (POVRAT DEPOZITA, ZADUŽIVANJE)</t>
  </si>
  <si>
    <t>PLAN I IZVRŠENJE RASHODA PO PROGRAMSKOJ KLASIFIKACIJI</t>
  </si>
  <si>
    <t>Glava 00101 OPĆINSKO VIJEĆE</t>
  </si>
  <si>
    <t>A01</t>
  </si>
  <si>
    <t>GLAVNI PROGRAM A01: REDOVNA DJELATNOST OPĆINSKOG VIJEĆA</t>
  </si>
  <si>
    <t>Funkcijska klasifikacija: 01 -  Opće javne usluge</t>
  </si>
  <si>
    <t>P1001</t>
  </si>
  <si>
    <t xml:space="preserve">  PROGRAM 1001:  Program lokalne samouprave</t>
  </si>
  <si>
    <t>A100102</t>
  </si>
  <si>
    <t>AKTIVNOST:RAD OPĆINSKOG VIJEĆA</t>
  </si>
  <si>
    <t>AKTIVNOST:  OSNOVNE FUNKCIJE STRANAKA</t>
  </si>
  <si>
    <t>Ostali  nespomenuti rashodi poslovanja</t>
  </si>
  <si>
    <t>A02</t>
  </si>
  <si>
    <t>GLAVNI PROGRAM A02: REDOVNA DJELATNOST OPĆINSKE UPRAVE</t>
  </si>
  <si>
    <t>AKTIVNOST: ZAJEDNIČKI TROŠKOVI ZAPOSLENIH (URED NAČELNIKA I JUO)</t>
  </si>
  <si>
    <t>AKTIVNOST: JAVNA UPRAVA I ADMINISTRACIJA</t>
  </si>
  <si>
    <t>Materijal i dijelovi za tekuće inves.održavanje</t>
  </si>
  <si>
    <t>Pristojbe i naknade</t>
  </si>
  <si>
    <t>Ostali nespomenuti nefinancijski rashodi</t>
  </si>
  <si>
    <t>KAPITALNI PROJEKT: NABAVA OPREME ZA REDOVNO POSLOVANJE</t>
  </si>
  <si>
    <t>Komunikacijska oprema-telefoni</t>
  </si>
  <si>
    <t>Glava 03  KOMUNALNA INFRASTRUKTURA</t>
  </si>
  <si>
    <t>A03</t>
  </si>
  <si>
    <t>GLAVNI PROGRAM A03: KOMUNALNA INFRASTRUKTURA</t>
  </si>
  <si>
    <t>Funkcijska klasifikacija: 04 -  Ekonomski poslovi</t>
  </si>
  <si>
    <t>AKTIVNOST: ODRŽAVANJE ZGRADA – SKLADIŠTA, MRTVAČNICE</t>
  </si>
  <si>
    <t>AKTIVNOST: ODRŽAVANJE NERAZVRSTANIH CESTA, PROPUSTA I POLJ.PUTEVA</t>
  </si>
  <si>
    <t xml:space="preserve">AKTIVNOST: ODRŽAVANJE JAVNE RASVJETE </t>
  </si>
  <si>
    <t>AKTIVNOST: ODRŽAVANJE JAVNIH POVRŠINA</t>
  </si>
  <si>
    <t>AKTIVNOST: GEODETSKO - KATASTARSKE USLUGE</t>
  </si>
  <si>
    <t>Intelektualne i osobne usluge - geodetsko-katastarske usluge</t>
  </si>
  <si>
    <t>KAPITALNI PROJEKT: DODATNA ULAGANJA NA GRAĐEVINSKIM OBJEKTIMA</t>
  </si>
  <si>
    <t>KAPITALNI PROJEKT: PROJEKTNA DOKUMENTACIJA ZA KOMUNALNU INFRASTRUKTURU</t>
  </si>
  <si>
    <t>Rashodi za nabavu proiz.dug.imovine</t>
  </si>
  <si>
    <t>Nematerijalna proizvodna imovina - projekti</t>
  </si>
  <si>
    <t>KAPITALNI PROJEKT: POSLOVNI OBJEKTI – ZGRADE KULTURNIH INSTITUCIJA</t>
  </si>
  <si>
    <t>Rashodi za nabavu proizvedene dugotrajne imov.</t>
  </si>
  <si>
    <t>KAPITALNI PROJEKT: VODOVOD MAČKOVAC - VISOKA GREDA</t>
  </si>
  <si>
    <t>Ostali građevinski objekti - vodovod Mačkovac - Visoka Greda</t>
  </si>
  <si>
    <t>KAPITALNI PROJEKT: IZGRADNJA CESTA I OSTALIH SLIČNIH OBJEKATA</t>
  </si>
  <si>
    <t>KAPITALNI PROJEKT: SANACIJA ODLAGALIŠTA KOMUNALNOG OTPADA</t>
  </si>
  <si>
    <t>AKTIVNOST: DOBROVOLJNE RADNE AKCIJE</t>
  </si>
  <si>
    <t>AKTIVNOST: KOMUNALNI RADOVI I USLUGE</t>
  </si>
  <si>
    <t>Rashodi</t>
  </si>
  <si>
    <t>Doprinosi za obvezno zdravstveno osiguranje</t>
  </si>
  <si>
    <t>Doprinosi za obvezno osiguranje u slučaju nezaposlenosti</t>
  </si>
  <si>
    <t>Sitni inventar i auto gume</t>
  </si>
  <si>
    <t>Rshodi za usluge</t>
  </si>
  <si>
    <t>KAPITALNI PROJEKT: NABAVA I OBNOVA SREDSTAVA ZA RAD</t>
  </si>
  <si>
    <t>Prijevozna sredstva u cestovnom prometu</t>
  </si>
  <si>
    <t>AKTIVNOST: EKOLOŠKE I KOMUNALNE USLUGE</t>
  </si>
  <si>
    <t>AKTIVNOST: POLJOPRIVREDA</t>
  </si>
  <si>
    <t>Ostali nespomenuti materijalni rashodi - obrana od tuče</t>
  </si>
  <si>
    <t>Glava 05  JAVNE USTANOVE PREDŠKOLSKOG ODGOJA I OBRAZOVANJA</t>
  </si>
  <si>
    <t>A05</t>
  </si>
  <si>
    <t>GLAVNI PROGRAM A05:  JAVNE USTANOVE PREDŠKOLSKOG ODGOJA I OBRAZOVANJA</t>
  </si>
  <si>
    <t>Funkcijska klasifikacija: 09 -  Obrazovanje</t>
  </si>
  <si>
    <t>AKTIVNOST: PREDŠKOLA – MALA ŠKOLA</t>
  </si>
  <si>
    <t>Pomoći</t>
  </si>
  <si>
    <t>Pomoći proračunskim korisnicima drugih proračuna</t>
  </si>
  <si>
    <t>Tekuće  pomoći korisnicima drugih proračuna</t>
  </si>
  <si>
    <t>Tekuće donacije u novcu – tekuća pričuva proračuna</t>
  </si>
  <si>
    <t>Ostali  nespomenuti rashodi poslovanja – LAG</t>
  </si>
  <si>
    <t>Glava 06 PROGRAMSKA DJELATNOST KULTURE</t>
  </si>
  <si>
    <t xml:space="preserve">A06 </t>
  </si>
  <si>
    <t>GLAVNI PROGRAM A06:  PROGRAMSKA DJELATNOST KULTURE</t>
  </si>
  <si>
    <t xml:space="preserve">Funkcijska klasifikacija: 08 -  Rekreacija, kultura i religija </t>
  </si>
  <si>
    <t>AKTIVNOST: DJELATNOST UDRUGA U KULTURI</t>
  </si>
  <si>
    <t>KAPITALNI PROJEKT: DONACIJE VJERSKIM ZAJEDNICAMA</t>
  </si>
  <si>
    <t>Spomenici - spomenik poginulim hrvatskim braniteljima</t>
  </si>
  <si>
    <t>Glava 07 PROGRAMSKA DJELATNOST ŠPORTA</t>
  </si>
  <si>
    <t xml:space="preserve">A07 </t>
  </si>
  <si>
    <t>GLAVNI PROGRAM A07: PROGRAMSKA DJELATNOST ŠPORTA</t>
  </si>
  <si>
    <t xml:space="preserve">AKTIVNOST: JAVNE POTREBE U ŠPORTU </t>
  </si>
  <si>
    <t>KAPITALNI PROJEKT: ULAGANJA U ŠPORTSKE OBJEKTE</t>
  </si>
  <si>
    <t>Glava 08 VATROGASTVO I CIVILNA ZAŠTITA</t>
  </si>
  <si>
    <t xml:space="preserve">A08 </t>
  </si>
  <si>
    <t>GLAVNI PROGRAM A08:  VATROGASTVO I CIVILNA ZAŠTITA</t>
  </si>
  <si>
    <t>Funkcijska klasifikacija: 03 -  Javni red i sigurnost</t>
  </si>
  <si>
    <t>AKTIVNOST: CIVILNA ZAŠTITA</t>
  </si>
  <si>
    <t>AKTIVNOST: ZAŠTITA OD POŽARA</t>
  </si>
  <si>
    <t>Glava 09 PROGRAMSKA DJELATNOST SOCIJALNE SKRBI</t>
  </si>
  <si>
    <t xml:space="preserve">A09 </t>
  </si>
  <si>
    <t>GLAVNI PROGRAM A09:  PROGRAMSKA DJELATNOST SOCIJALNE SKRBI</t>
  </si>
  <si>
    <t>Funkcijska klasifikacija: 10 -  Socijalna zaštita</t>
  </si>
  <si>
    <t>AKTIVNOST: SKRB O OBITELJIMA I DJECI</t>
  </si>
  <si>
    <t>Nak. građ. i kućan. na temelju osig. i dr. nak.</t>
  </si>
  <si>
    <t>AKTIVNOST: POMOĆ OBITELJIMA I KUĆANSTVIMA</t>
  </si>
  <si>
    <t>AKTIVNOST: GRADSKI ODBOR CRVENI KRIŽ</t>
  </si>
  <si>
    <t>Naknade građanima i kućanstvima iz proračuna</t>
  </si>
  <si>
    <t>FUNKCIJSKA KLASIFIKACIJA</t>
  </si>
  <si>
    <t>01 -  Opće javne usluge</t>
  </si>
  <si>
    <t>03 -  Javni red i sigurnost</t>
  </si>
  <si>
    <t>04 -  Ekonomski poslovi</t>
  </si>
  <si>
    <t xml:space="preserve">08 -  Rekreacija, kultura i religija </t>
  </si>
  <si>
    <t>09 -  Obrazovanje</t>
  </si>
  <si>
    <t>10 -  Socijalna zaštita</t>
  </si>
  <si>
    <t>Naknada za priključak</t>
  </si>
  <si>
    <t>Tekuće donacije u novcu-političke stranke</t>
  </si>
  <si>
    <t xml:space="preserve">  PROGRAM 3001: Program socijalne skrbi o obiteljima, djeci, starima i nemoćnima</t>
  </si>
  <si>
    <t>P3001</t>
  </si>
  <si>
    <t>Naknade građanima i kućanstvima u naravi - poklon paketići sv.Nikola</t>
  </si>
  <si>
    <t>A300101</t>
  </si>
  <si>
    <t>A300102</t>
  </si>
  <si>
    <t>A300103</t>
  </si>
  <si>
    <t>Plaće(Bruto)</t>
  </si>
  <si>
    <t>P2003</t>
  </si>
  <si>
    <t xml:space="preserve">  PROGRAM 2003: Zaštita i spašavanje</t>
  </si>
  <si>
    <t>A100104</t>
  </si>
  <si>
    <t>K100107</t>
  </si>
  <si>
    <t>A100103</t>
  </si>
  <si>
    <t xml:space="preserve">  PROGRAM 1001:  Lokalna samouprava</t>
  </si>
  <si>
    <t>A100101</t>
  </si>
  <si>
    <t xml:space="preserve">  PROGRAM 2001:  Održavanje komunalne infrastrukture</t>
  </si>
  <si>
    <t>P2001</t>
  </si>
  <si>
    <t>A200101</t>
  </si>
  <si>
    <t>A200102</t>
  </si>
  <si>
    <t>A200103</t>
  </si>
  <si>
    <t>A200104</t>
  </si>
  <si>
    <t>A200105</t>
  </si>
  <si>
    <t>K200106</t>
  </si>
  <si>
    <t>K200107</t>
  </si>
  <si>
    <t>K200108</t>
  </si>
  <si>
    <t>K200111</t>
  </si>
  <si>
    <t>K200109</t>
  </si>
  <si>
    <t>K200110</t>
  </si>
  <si>
    <t>K200112</t>
  </si>
  <si>
    <t>P2004</t>
  </si>
  <si>
    <t xml:space="preserve">  PROGRAM: 2004 Javni radovi i komunalni program</t>
  </si>
  <si>
    <t>A200401</t>
  </si>
  <si>
    <t>K200402</t>
  </si>
  <si>
    <t>P3002</t>
  </si>
  <si>
    <t>A300201</t>
  </si>
  <si>
    <t>P2002</t>
  </si>
  <si>
    <t>A200201</t>
  </si>
  <si>
    <t>A200202</t>
  </si>
  <si>
    <t xml:space="preserve">  PROGRAM 2002: Zaštita okoliša</t>
  </si>
  <si>
    <t>P3004</t>
  </si>
  <si>
    <t>A300401</t>
  </si>
  <si>
    <t xml:space="preserve">  PROGRAM 3004: Predškolski odgoj i školstvo</t>
  </si>
  <si>
    <t>K300402</t>
  </si>
  <si>
    <t>TEKUĆE DONACIJE</t>
  </si>
  <si>
    <t xml:space="preserve">  PROGRAM 3002: Javne potrebe u kulturi</t>
  </si>
  <si>
    <t>K300202</t>
  </si>
  <si>
    <t>P3003</t>
  </si>
  <si>
    <t>A300301</t>
  </si>
  <si>
    <t xml:space="preserve">  PROGRAM 3003: Razvoj športa</t>
  </si>
  <si>
    <t>K300302</t>
  </si>
  <si>
    <t>A200301</t>
  </si>
  <si>
    <t>K200302</t>
  </si>
  <si>
    <t>Glava 00201  JEDINSTVENI UPRAVNI ODJEL</t>
  </si>
  <si>
    <t>Pomoći iz državnog proračuna temeljem prijenosa EU sredstava</t>
  </si>
  <si>
    <t>Kapitalne pomoći iz državnog proračuna temeljem prijenosa EU sredstava</t>
  </si>
  <si>
    <t>PROGRAM:3005 STRUČNO OSPOSOBLJAVANJE</t>
  </si>
  <si>
    <t xml:space="preserve">Intelektualne i osobne usluge-ugovori o djelu   </t>
  </si>
  <si>
    <t>Porez na dohodak od samostalnih djelatnosti</t>
  </si>
  <si>
    <t>Porez i prireuz od imovine i imov.prava</t>
  </si>
  <si>
    <t>Porez i prirez na dohodak utvrđen u podtupku nadzora</t>
  </si>
  <si>
    <t>Povrat poreza i prireza po godiš.prijavi</t>
  </si>
  <si>
    <t>8.</t>
  </si>
  <si>
    <t>Plaće za redovan rad-Program pomoć u kući</t>
  </si>
  <si>
    <t>Prijevozna sredstva u cestovnom prometu-Traktor</t>
  </si>
  <si>
    <t xml:space="preserve">Uređaji, strojevi i oprema za ostale namjene </t>
  </si>
  <si>
    <t>KAPITALNI PROJEKT: OPREMA ZA ostale namjene</t>
  </si>
  <si>
    <t>OPĆINE VRBJE ZA RAZDOBLJE OD 01. 01. DO 31.12. 2017.</t>
  </si>
  <si>
    <t>IZVORNI PLAN ZA 2017.</t>
  </si>
  <si>
    <t>TEKUĆI PLAN ZA 2017.</t>
  </si>
  <si>
    <t>Ostali nespomenuti rashodi poslovanja-rashodi protokola</t>
  </si>
  <si>
    <t>Ostali nespomenuti rashodi poslovanja-obilježavanje manifestacija</t>
  </si>
  <si>
    <t>Zakupnine i najamnine-najam opreme</t>
  </si>
  <si>
    <t>Ostali nespomenuti rashodi poslovanja-troškovi izbora</t>
  </si>
  <si>
    <t xml:space="preserve">Usluge promidžbe i informiranja-oglašavanje i čestitke   </t>
  </si>
  <si>
    <t>IZVRŠENJE  01.01.-31.12. 2017.</t>
  </si>
  <si>
    <t>Energija-el.energija općinska uprava</t>
  </si>
  <si>
    <t>Materijal i dijelovi za tekuće inves.održavanje-oprema</t>
  </si>
  <si>
    <t>Energija-motorni benzin-službeni auto</t>
  </si>
  <si>
    <t>Materijal i dijelovi za tekuće inves.održavanje-transp.sredstva</t>
  </si>
  <si>
    <t>Materijal i dijelovi za tekuće inves.održavanje-zgrada općine</t>
  </si>
  <si>
    <t>Usluge tekućeg i inv.održavanja-oprema</t>
  </si>
  <si>
    <t>Usluge tekućeg i inv.održavanja-prijevozna sredstva</t>
  </si>
  <si>
    <t xml:space="preserve">Komunalne usluge-odvoz smeća  </t>
  </si>
  <si>
    <t>Komunalne usluge-opskrba vodom</t>
  </si>
  <si>
    <t>Komunalne usluge-usl.čišćenja,pranja i sl.</t>
  </si>
  <si>
    <t>Komunalne usluge-komunalni redar</t>
  </si>
  <si>
    <t>24.2</t>
  </si>
  <si>
    <t>11.1</t>
  </si>
  <si>
    <t>11.2</t>
  </si>
  <si>
    <t>11.3</t>
  </si>
  <si>
    <t>11.4</t>
  </si>
  <si>
    <t>24</t>
  </si>
  <si>
    <t xml:space="preserve">Intelektualne i osobne usluge-čišćenje općinskih prostorija </t>
  </si>
  <si>
    <t>24.1</t>
  </si>
  <si>
    <t>Intelektualne i osobne usluge</t>
  </si>
  <si>
    <t>25</t>
  </si>
  <si>
    <t xml:space="preserve">Intelektualne i osobne usluge-usluge odvjetnika i pravnog savjetovanja   </t>
  </si>
  <si>
    <t>25.2</t>
  </si>
  <si>
    <t>Intelektualne i osobne usluge-fiskalna odgovornost</t>
  </si>
  <si>
    <t>26</t>
  </si>
  <si>
    <t>Intelektualne i osobne usluge-autorski honorari-održ.prog.kom.naknade</t>
  </si>
  <si>
    <t>27</t>
  </si>
  <si>
    <t>Intelektualne i osobne usluge-geodetsko katastarske usluge</t>
  </si>
  <si>
    <t>28</t>
  </si>
  <si>
    <t>Intelektualne i osobne usluge-web portal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</si>
  <si>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</si>
  <si>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</si>
  <si>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</si>
  <si>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</si>
  <si>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</si>
  <si>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</si>
  <si>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</si>
  <si>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</si>
  <si>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</si>
  <si>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</si>
  <si>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45</t>
  </si>
  <si>
    <t>Uredska oprema i namještaj-računala i računalna oprema</t>
  </si>
  <si>
    <t>46</t>
  </si>
  <si>
    <t>46.1</t>
  </si>
  <si>
    <t>Uredska oprema i namještaj-ostala uredska oprema</t>
  </si>
  <si>
    <t>47</t>
  </si>
  <si>
    <t>50</t>
  </si>
  <si>
    <t>51</t>
  </si>
  <si>
    <t>52</t>
  </si>
  <si>
    <t>53</t>
  </si>
  <si>
    <t>54</t>
  </si>
  <si>
    <t>55</t>
  </si>
  <si>
    <t>56</t>
  </si>
  <si>
    <t>59</t>
  </si>
  <si>
    <t>57</t>
  </si>
  <si>
    <t>58</t>
  </si>
  <si>
    <t>60</t>
  </si>
  <si>
    <t>61</t>
  </si>
  <si>
    <t>62</t>
  </si>
  <si>
    <t>Dodatna ulaganja na građevinskim objektima-dom Bodovaljci</t>
  </si>
  <si>
    <t>66</t>
  </si>
  <si>
    <t>67</t>
  </si>
  <si>
    <t>68</t>
  </si>
  <si>
    <t>71.1</t>
  </si>
  <si>
    <t>71.2</t>
  </si>
  <si>
    <t>Ostala nematerijalna proizvedena imovina-obnova i sanacija</t>
  </si>
  <si>
    <t>Ostala nematerijalna proizvodna imovina-uređenje centra Vrbje</t>
  </si>
  <si>
    <t>Ostala nematerijalna proizvodna imovina-proj.dok.legalizacija</t>
  </si>
  <si>
    <t>Ostala nematerijalna proizvodna imovina-zakon o grobljima</t>
  </si>
  <si>
    <t>Ostala nematerijalna proizvedena imovinaizrada strateškog plana</t>
  </si>
  <si>
    <t>72</t>
  </si>
  <si>
    <t>Poslovni objekti-Zgrade kulturnih instit.(Savski Bok)</t>
  </si>
  <si>
    <t>73</t>
  </si>
  <si>
    <t>76.5</t>
  </si>
  <si>
    <t xml:space="preserve">Ceste, željez. I sl.prom.objekti-nerazvrstane ceste </t>
  </si>
  <si>
    <t>77</t>
  </si>
  <si>
    <t>Ostali građevinski objekti-poljski putevi</t>
  </si>
  <si>
    <t>76.3</t>
  </si>
  <si>
    <t>Ostala nematerijalna proizvedena imovina-nerazvrstane ceste</t>
  </si>
  <si>
    <t>81</t>
  </si>
  <si>
    <t>82</t>
  </si>
  <si>
    <t xml:space="preserve">Komunalne usluge-deratizacija i dezinsekcija  </t>
  </si>
  <si>
    <t>83</t>
  </si>
  <si>
    <t>84</t>
  </si>
  <si>
    <t>Komunalne usluge-slivna vodna naknada</t>
  </si>
  <si>
    <t>85</t>
  </si>
  <si>
    <t xml:space="preserve">Intelektualne i osobne usluge-iskaznice za izobrazbu upotrbe pesticida    </t>
  </si>
  <si>
    <t>86</t>
  </si>
  <si>
    <t>87</t>
  </si>
  <si>
    <t>Ostali  nespomenuti rashodi poslovanja-civilna zaštita</t>
  </si>
  <si>
    <t>89</t>
  </si>
  <si>
    <t>Materijal i dijelovi za tekuće inves.održavanje-vatrogasni domovi</t>
  </si>
  <si>
    <t>88</t>
  </si>
  <si>
    <t>102</t>
  </si>
  <si>
    <t>Energija-motorni benzin-kombi+traktor</t>
  </si>
  <si>
    <t>102.1</t>
  </si>
  <si>
    <t>Energija-lož ulje</t>
  </si>
  <si>
    <t>93</t>
  </si>
  <si>
    <t>Materijal i dijelovi za tekuće inves.održavanje-oprema za kom.djelatnosti</t>
  </si>
  <si>
    <t>94.1</t>
  </si>
  <si>
    <t>92</t>
  </si>
  <si>
    <t>94</t>
  </si>
  <si>
    <t>Materijal i dijelovi za tekuće invest.održavanje opreme-transportna sredstva</t>
  </si>
  <si>
    <t>95</t>
  </si>
  <si>
    <t>Usluge tekućeg i inv.održ.-komunalna oprema</t>
  </si>
  <si>
    <t>96</t>
  </si>
  <si>
    <t>98</t>
  </si>
  <si>
    <t>100</t>
  </si>
  <si>
    <t>101</t>
  </si>
  <si>
    <t>Usluge tekućeg i invest.održavanje-kombi</t>
  </si>
  <si>
    <t>103</t>
  </si>
  <si>
    <t>104</t>
  </si>
  <si>
    <t>Naknade građanima i kućanstvima u novcu - invalidi i hendikepirani</t>
  </si>
  <si>
    <t>107</t>
  </si>
  <si>
    <t>105</t>
  </si>
  <si>
    <t>Naknade građanima i kućanstvima u novcu-jednokratne porodiljne naknade</t>
  </si>
  <si>
    <t>111.1</t>
  </si>
  <si>
    <t>111.2</t>
  </si>
  <si>
    <t>111.3</t>
  </si>
  <si>
    <t>109</t>
  </si>
  <si>
    <t>110</t>
  </si>
  <si>
    <t>111</t>
  </si>
  <si>
    <t>Naknade građanima i kućanstvina u novcu-ogrijev</t>
  </si>
  <si>
    <t>Naknade građanima i kućanstvima u novcu - suf.registr.traktora</t>
  </si>
  <si>
    <t>112</t>
  </si>
  <si>
    <t>118</t>
  </si>
  <si>
    <t>Energija-el.energija zgrade kult.institucija</t>
  </si>
  <si>
    <t>125</t>
  </si>
  <si>
    <t>Energija-ogrijevno drvo</t>
  </si>
  <si>
    <t>119</t>
  </si>
  <si>
    <t>121.1</t>
  </si>
  <si>
    <t>Materijal i dijelovi za tekuće invest.održavanje-Kip sv.Roka</t>
  </si>
  <si>
    <t>135</t>
  </si>
  <si>
    <t>120</t>
  </si>
  <si>
    <t>Usluge tekućeg i invest.održavanje</t>
  </si>
  <si>
    <t>122</t>
  </si>
  <si>
    <t xml:space="preserve">Komunalne usluge-opskrba vodom </t>
  </si>
  <si>
    <t>126</t>
  </si>
  <si>
    <t>127</t>
  </si>
  <si>
    <t>Zakupnine i najamnine-najam opreme za manifestacije</t>
  </si>
  <si>
    <t>123</t>
  </si>
  <si>
    <t>124</t>
  </si>
  <si>
    <t>Ostali nespomenuti financijski rashodi-sajam poduzetničkih ideja</t>
  </si>
  <si>
    <t>113</t>
  </si>
  <si>
    <t>Tekuće donacije u novcu-vjerske zajednice</t>
  </si>
  <si>
    <t>114</t>
  </si>
  <si>
    <t>115</t>
  </si>
  <si>
    <t>116</t>
  </si>
  <si>
    <t>117</t>
  </si>
  <si>
    <t>Tekuće donacije u novcu-KUD Vrbje</t>
  </si>
  <si>
    <t>Tekuće donacije u novcu-ostale udruge u kulturi i turizmu</t>
  </si>
  <si>
    <t>Tekuće donacije u novcu-udruge i asocijacije mladih</t>
  </si>
  <si>
    <t>Tekuće donacije u novcu-udruge proizašle iz domovinskog rata</t>
  </si>
  <si>
    <t>121.2</t>
  </si>
  <si>
    <t>128.1</t>
  </si>
  <si>
    <t>128</t>
  </si>
  <si>
    <t>129.1</t>
  </si>
  <si>
    <t>131.1</t>
  </si>
  <si>
    <t>131</t>
  </si>
  <si>
    <t>130</t>
  </si>
  <si>
    <t>132</t>
  </si>
  <si>
    <t>49.1</t>
  </si>
  <si>
    <t>33.1</t>
  </si>
  <si>
    <t>IZVRŠENJE 01.01.-31.12. 2016.</t>
  </si>
  <si>
    <t xml:space="preserve">     Proračun Općine Vrbje za razdoblje od 01.01. do  31.12. 2017. ostvaren je kako slijedi:</t>
  </si>
  <si>
    <t xml:space="preserve">     Ostvarenje prihoda i primitaka te rashoda i izdataka Proračuna Općine VRBJE za razdoblje od 01.siječnja do 31.prosinac 2017. bilo je kako slijedi:</t>
  </si>
  <si>
    <t xml:space="preserve">     Izvješće o ostvarenim prihodima i primicima te izvršenim rashodima i izdacima Proračuna Općine Vrbje za razdoblje od 01.siječnja do 31.12. 2017.po ekonomskoj, organizacijskoj i programskoj klasifikaciji  sastavni su dio Godišnjeg izvještaja o izvršenju Proračuna. </t>
  </si>
  <si>
    <t xml:space="preserve">OPĆINE VRBJE ZA  2017. </t>
  </si>
  <si>
    <t xml:space="preserve">OPĆINE VRBJE ZA RAZDOBLJE OD  01.01. DO 31. 12. 2017. </t>
  </si>
  <si>
    <t>IZVORNI PLAN ZA  2017.</t>
  </si>
  <si>
    <t>IZVRŠENJE                             01.01.-31.12. 2017.</t>
  </si>
  <si>
    <t>OPĆINE VRBJE ZA RAZDOBLJE OD 01. 01. DO 31. 12. 2017.</t>
  </si>
  <si>
    <t>IZVRŠENJE                              01.01.-31.12.2017.</t>
  </si>
  <si>
    <t>TEKUĆI PLAN ZA 2017</t>
  </si>
  <si>
    <t>IZVRŠENJE                              01.01.-31.12.  2017.</t>
  </si>
  <si>
    <t>IZVORNI PLAN   ZA 2017.</t>
  </si>
  <si>
    <t>IZVRŠENJE         01.01.-31.12. 2017.</t>
  </si>
  <si>
    <t>111.4</t>
  </si>
  <si>
    <t>Državne upravne pristojbe</t>
  </si>
  <si>
    <t>Kazne, penali i naknade štete</t>
  </si>
  <si>
    <t>Dodatna ulaganja na građevinskim objektima-obnova O.Š.Sičice</t>
  </si>
  <si>
    <t xml:space="preserve">     U razdoblju od 01.siječnja do 31.prosinca  2017. ostvaren je višak prihoda u iznosu 216.744 kn.  </t>
  </si>
  <si>
    <t xml:space="preserve">     Višak prihoda prenesen iz prethodnih godina iznosi 117.138 kn.</t>
  </si>
  <si>
    <t xml:space="preserve">     Višak prihoda za prijenos u sljedeće razdoblje iznosi 333.882 kn.</t>
  </si>
  <si>
    <t>MLADEN KONJEVIĆ</t>
  </si>
  <si>
    <t xml:space="preserve">     Ukupni rashodi i izdaci izvršeni su u iznosu 3.347.048 kn što je 93,3% godišnjeg plana.</t>
  </si>
  <si>
    <t xml:space="preserve">     Ukupni prihodi i primici ostvareni su u iznosu 3.563.792 kn što je 99,4% godišnjeg plana.</t>
  </si>
  <si>
    <t>KLASA: 400-06/18-01/03</t>
  </si>
  <si>
    <t>URBROJ: 2178/19-03-18-1</t>
  </si>
  <si>
    <t>Vrbje, 04.09.2018.</t>
  </si>
  <si>
    <t>OPĆINA   VRBJE</t>
  </si>
  <si>
    <t xml:space="preserve">        Na temelju članka 39. Zakona o proračunu ("Narodne novine", broj 87/08) i članka 32. Statuta Općine Vrbje ("Službeni glasnik općine Vrbje", broj 03/18), a po prijedlogu načelnika OPĆINSKO VIJEĆE OPĆINE VRBJE  na  07. sjednici održanoj  04.09.2018.g. donijelo je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</si>
</sst>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000"/>
  </numFmts>
  <fonts count="84">
    <font>
      <sz val="10"/>
      <name val="Arial"/>
      <family val="2"/>
    </font>
    <font>
      <sz val="11"/>
      <color indexed="8"/>
      <name val="Trebuchet MS"/>
      <family val="2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6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6"/>
      <name val="Times New Roman"/>
      <family val="1"/>
    </font>
    <font>
      <b/>
      <sz val="7"/>
      <name val="Times New Roman"/>
      <family val="1"/>
    </font>
    <font>
      <u val="single"/>
      <sz val="9"/>
      <name val="Times New Roman"/>
      <family val="1"/>
    </font>
    <font>
      <b/>
      <u val="single"/>
      <sz val="8"/>
      <name val="Times New Roman"/>
      <family val="1"/>
    </font>
    <font>
      <b/>
      <u val="single"/>
      <sz val="7"/>
      <name val="Times New Roman"/>
      <family val="1"/>
    </font>
    <font>
      <i/>
      <sz val="7"/>
      <color indexed="46"/>
      <name val="Times New Roman"/>
      <family val="1"/>
    </font>
    <font>
      <i/>
      <sz val="10"/>
      <color indexed="46"/>
      <name val="Times New Roman"/>
      <family val="1"/>
    </font>
    <font>
      <i/>
      <sz val="10"/>
      <color indexed="8"/>
      <name val="Times New Roman"/>
      <family val="1"/>
    </font>
    <font>
      <sz val="10"/>
      <color indexed="46"/>
      <name val="Times New Roman"/>
      <family val="1"/>
    </font>
    <font>
      <b/>
      <i/>
      <sz val="10"/>
      <name val="Times New Roman"/>
      <family val="1"/>
    </font>
    <font>
      <b/>
      <sz val="10"/>
      <color indexed="2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i/>
      <sz val="7"/>
      <color indexed="46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46"/>
      <name val="Times New Roman"/>
      <family val="1"/>
    </font>
    <font>
      <b/>
      <sz val="9"/>
      <color indexed="10"/>
      <name val="Times New Roman"/>
      <family val="1"/>
    </font>
    <font>
      <i/>
      <sz val="9"/>
      <color indexed="46"/>
      <name val="Times New Roman"/>
      <family val="1"/>
    </font>
    <font>
      <i/>
      <sz val="9"/>
      <color indexed="12"/>
      <name val="Times New Roman"/>
      <family val="1"/>
    </font>
    <font>
      <sz val="8"/>
      <name val="Arial"/>
      <family val="2"/>
    </font>
    <font>
      <b/>
      <sz val="7"/>
      <color indexed="10"/>
      <name val="Times New Roman"/>
      <family val="1"/>
    </font>
    <font>
      <b/>
      <sz val="8"/>
      <color indexed="8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1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0" fillId="21" borderId="1" applyNumberFormat="0" applyFont="0" applyAlignment="0" applyProtection="0"/>
    <xf numFmtId="0" fontId="69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0" fillId="29" borderId="2" applyNumberFormat="0" applyAlignment="0" applyProtection="0"/>
    <xf numFmtId="0" fontId="71" fillId="29" borderId="3" applyNumberFormat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6" fillId="0" borderId="0" applyNumberFormat="0" applyFill="0" applyBorder="0" applyAlignment="0" applyProtection="0"/>
    <xf numFmtId="0" fontId="77" fillId="31" borderId="0" applyNumberFormat="0" applyBorder="0" applyAlignment="0" applyProtection="0"/>
    <xf numFmtId="9" fontId="0" fillId="0" borderId="0" applyFill="0" applyBorder="0" applyAlignment="0" applyProtection="0"/>
    <xf numFmtId="0" fontId="78" fillId="0" borderId="7" applyNumberFormat="0" applyFill="0" applyAlignment="0" applyProtection="0"/>
    <xf numFmtId="0" fontId="79" fillId="32" borderId="8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33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9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4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wrapText="1"/>
    </xf>
    <xf numFmtId="0" fontId="11" fillId="34" borderId="11" xfId="0" applyFont="1" applyFill="1" applyBorder="1" applyAlignment="1">
      <alignment horizontal="left"/>
    </xf>
    <xf numFmtId="0" fontId="11" fillId="34" borderId="11" xfId="0" applyFont="1" applyFill="1" applyBorder="1" applyAlignment="1">
      <alignment/>
    </xf>
    <xf numFmtId="4" fontId="11" fillId="34" borderId="11" xfId="0" applyNumberFormat="1" applyFont="1" applyFill="1" applyBorder="1" applyAlignment="1">
      <alignment/>
    </xf>
    <xf numFmtId="4" fontId="11" fillId="35" borderId="11" xfId="0" applyNumberFormat="1" applyFont="1" applyFill="1" applyBorder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Alignment="1">
      <alignment/>
    </xf>
    <xf numFmtId="3" fontId="1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Border="1" applyAlignment="1">
      <alignment horizontal="left" wrapText="1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8" fillId="34" borderId="11" xfId="0" applyFont="1" applyFill="1" applyBorder="1" applyAlignment="1">
      <alignment/>
    </xf>
    <xf numFmtId="4" fontId="11" fillId="34" borderId="11" xfId="0" applyNumberFormat="1" applyFont="1" applyFill="1" applyBorder="1" applyAlignment="1">
      <alignment horizontal="right"/>
    </xf>
    <xf numFmtId="3" fontId="11" fillId="35" borderId="11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wrapText="1"/>
    </xf>
    <xf numFmtId="0" fontId="13" fillId="0" borderId="0" xfId="0" applyFont="1" applyAlignment="1">
      <alignment/>
    </xf>
    <xf numFmtId="0" fontId="13" fillId="34" borderId="12" xfId="0" applyFont="1" applyFill="1" applyBorder="1" applyAlignment="1">
      <alignment/>
    </xf>
    <xf numFmtId="0" fontId="11" fillId="34" borderId="12" xfId="0" applyFont="1" applyFill="1" applyBorder="1" applyAlignment="1">
      <alignment wrapText="1"/>
    </xf>
    <xf numFmtId="4" fontId="11" fillId="34" borderId="12" xfId="0" applyNumberFormat="1" applyFont="1" applyFill="1" applyBorder="1" applyAlignment="1">
      <alignment/>
    </xf>
    <xf numFmtId="3" fontId="11" fillId="35" borderId="12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0" fillId="0" borderId="11" xfId="0" applyFont="1" applyFill="1" applyBorder="1" applyAlignment="1">
      <alignment horizontal="center" vertical="center" wrapText="1" shrinkToFit="1"/>
    </xf>
    <xf numFmtId="0" fontId="21" fillId="0" borderId="11" xfId="0" applyFont="1" applyBorder="1" applyAlignment="1">
      <alignment horizontal="center"/>
    </xf>
    <xf numFmtId="0" fontId="12" fillId="36" borderId="0" xfId="0" applyFont="1" applyFill="1" applyAlignment="1">
      <alignment horizontal="left" vertical="top"/>
    </xf>
    <xf numFmtId="0" fontId="12" fillId="36" borderId="0" xfId="0" applyFont="1" applyFill="1" applyAlignment="1">
      <alignment/>
    </xf>
    <xf numFmtId="4" fontId="11" fillId="36" borderId="0" xfId="0" applyNumberFormat="1" applyFont="1" applyFill="1" applyAlignment="1">
      <alignment/>
    </xf>
    <xf numFmtId="1" fontId="11" fillId="36" borderId="0" xfId="0" applyNumberFormat="1" applyFont="1" applyFill="1" applyBorder="1" applyAlignment="1">
      <alignment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/>
    </xf>
    <xf numFmtId="1" fontId="11" fillId="0" borderId="0" xfId="0" applyNumberFormat="1" applyFont="1" applyBorder="1" applyAlignment="1">
      <alignment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/>
    </xf>
    <xf numFmtId="1" fontId="8" fillId="0" borderId="0" xfId="0" applyNumberFormat="1" applyFont="1" applyFill="1" applyBorder="1" applyAlignment="1">
      <alignment/>
    </xf>
    <xf numFmtId="1" fontId="8" fillId="0" borderId="0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8" fillId="0" borderId="0" xfId="0" applyFont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/>
    </xf>
    <xf numFmtId="4" fontId="11" fillId="0" borderId="0" xfId="0" applyNumberFormat="1" applyFont="1" applyFill="1" applyAlignment="1">
      <alignment horizontal="right"/>
    </xf>
    <xf numFmtId="0" fontId="23" fillId="0" borderId="0" xfId="0" applyFont="1" applyAlignment="1">
      <alignment horizontal="left" vertical="top"/>
    </xf>
    <xf numFmtId="4" fontId="8" fillId="0" borderId="0" xfId="0" applyNumberFormat="1" applyFont="1" applyFill="1" applyAlignment="1">
      <alignment horizontal="right"/>
    </xf>
    <xf numFmtId="0" fontId="12" fillId="36" borderId="13" xfId="0" applyFont="1" applyFill="1" applyBorder="1" applyAlignment="1">
      <alignment horizontal="left" vertical="top" wrapText="1"/>
    </xf>
    <xf numFmtId="0" fontId="12" fillId="36" borderId="13" xfId="0" applyFont="1" applyFill="1" applyBorder="1" applyAlignment="1">
      <alignment horizontal="left" vertical="center" wrapText="1"/>
    </xf>
    <xf numFmtId="4" fontId="12" fillId="36" borderId="13" xfId="0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wrapText="1"/>
    </xf>
    <xf numFmtId="0" fontId="11" fillId="36" borderId="13" xfId="0" applyNumberFormat="1" applyFont="1" applyFill="1" applyBorder="1" applyAlignment="1">
      <alignment horizontal="left" wrapText="1"/>
    </xf>
    <xf numFmtId="4" fontId="11" fillId="36" borderId="13" xfId="0" applyNumberFormat="1" applyFont="1" applyFill="1" applyBorder="1" applyAlignment="1" applyProtection="1">
      <alignment/>
      <protection hidden="1"/>
    </xf>
    <xf numFmtId="0" fontId="8" fillId="0" borderId="0" xfId="0" applyFont="1" applyBorder="1" applyAlignment="1">
      <alignment/>
    </xf>
    <xf numFmtId="0" fontId="11" fillId="0" borderId="0" xfId="0" applyNumberFormat="1" applyFont="1" applyAlignment="1">
      <alignment horizontal="left" vertical="top" wrapText="1"/>
    </xf>
    <xf numFmtId="4" fontId="11" fillId="0" borderId="0" xfId="0" applyNumberFormat="1" applyFont="1" applyFill="1" applyAlignment="1" applyProtection="1">
      <alignment/>
      <protection hidden="1"/>
    </xf>
    <xf numFmtId="4" fontId="11" fillId="0" borderId="0" xfId="0" applyNumberFormat="1" applyFont="1" applyAlignment="1" applyProtection="1">
      <alignment/>
      <protection hidden="1"/>
    </xf>
    <xf numFmtId="0" fontId="24" fillId="0" borderId="0" xfId="0" applyNumberFormat="1" applyFont="1" applyAlignment="1">
      <alignment horizontal="left" vertical="top" wrapText="1"/>
    </xf>
    <xf numFmtId="4" fontId="11" fillId="0" borderId="0" xfId="0" applyNumberFormat="1" applyFont="1" applyAlignment="1">
      <alignment horizontal="right"/>
    </xf>
    <xf numFmtId="0" fontId="23" fillId="0" borderId="0" xfId="0" applyNumberFormat="1" applyFont="1" applyAlignment="1">
      <alignment horizontal="left"/>
    </xf>
    <xf numFmtId="4" fontId="8" fillId="0" borderId="0" xfId="0" applyNumberFormat="1" applyFont="1" applyFill="1" applyAlignment="1" applyProtection="1">
      <alignment/>
      <protection locked="0"/>
    </xf>
    <xf numFmtId="0" fontId="12" fillId="0" borderId="0" xfId="0" applyNumberFormat="1" applyFont="1" applyAlignment="1">
      <alignment horizontal="left" vertical="top" wrapText="1"/>
    </xf>
    <xf numFmtId="4" fontId="12" fillId="0" borderId="0" xfId="0" applyNumberFormat="1" applyFont="1" applyAlignment="1" applyProtection="1">
      <alignment/>
      <protection hidden="1"/>
    </xf>
    <xf numFmtId="0" fontId="23" fillId="0" borderId="0" xfId="0" applyNumberFormat="1" applyFont="1" applyFill="1" applyAlignment="1">
      <alignment horizontal="left"/>
    </xf>
    <xf numFmtId="0" fontId="23" fillId="0" borderId="0" xfId="0" applyNumberFormat="1" applyFont="1" applyFill="1" applyAlignment="1">
      <alignment/>
    </xf>
    <xf numFmtId="0" fontId="23" fillId="0" borderId="0" xfId="0" applyNumberFormat="1" applyFont="1" applyBorder="1" applyAlignment="1">
      <alignment horizontal="left" wrapText="1"/>
    </xf>
    <xf numFmtId="4" fontId="8" fillId="0" borderId="0" xfId="0" applyNumberFormat="1" applyFont="1" applyFill="1" applyAlignment="1" applyProtection="1">
      <alignment horizontal="right"/>
      <protection locked="0"/>
    </xf>
    <xf numFmtId="0" fontId="23" fillId="0" borderId="0" xfId="0" applyNumberFormat="1" applyFont="1" applyAlignment="1">
      <alignment/>
    </xf>
    <xf numFmtId="0" fontId="21" fillId="0" borderId="0" xfId="0" applyNumberFormat="1" applyFont="1" applyAlignment="1">
      <alignment horizontal="left"/>
    </xf>
    <xf numFmtId="0" fontId="21" fillId="0" borderId="0" xfId="0" applyNumberFormat="1" applyFont="1" applyAlignment="1">
      <alignment/>
    </xf>
    <xf numFmtId="4" fontId="11" fillId="0" borderId="0" xfId="0" applyNumberFormat="1" applyFont="1" applyFill="1" applyAlignment="1" applyProtection="1">
      <alignment/>
      <protection locked="0"/>
    </xf>
    <xf numFmtId="0" fontId="23" fillId="0" borderId="0" xfId="0" applyNumberFormat="1" applyFont="1" applyFill="1" applyAlignment="1">
      <alignment horizontal="left" vertical="top"/>
    </xf>
    <xf numFmtId="0" fontId="23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 applyProtection="1">
      <alignment/>
      <protection hidden="1"/>
    </xf>
    <xf numFmtId="4" fontId="24" fillId="0" borderId="0" xfId="0" applyNumberFormat="1" applyFont="1" applyFill="1" applyAlignment="1" applyProtection="1">
      <alignment/>
      <protection hidden="1"/>
    </xf>
    <xf numFmtId="0" fontId="11" fillId="0" borderId="0" xfId="0" applyNumberFormat="1" applyFont="1" applyBorder="1" applyAlignment="1">
      <alignment horizontal="left" vertical="top" wrapText="1"/>
    </xf>
    <xf numFmtId="0" fontId="11" fillId="0" borderId="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 wrapText="1"/>
    </xf>
    <xf numFmtId="0" fontId="8" fillId="0" borderId="0" xfId="0" applyNumberFormat="1" applyFont="1" applyAlignment="1">
      <alignment horizontal="left" vertical="top" wrapText="1"/>
    </xf>
    <xf numFmtId="0" fontId="12" fillId="36" borderId="13" xfId="0" applyNumberFormat="1" applyFont="1" applyFill="1" applyBorder="1" applyAlignment="1">
      <alignment horizontal="left" vertical="top" wrapText="1"/>
    </xf>
    <xf numFmtId="4" fontId="12" fillId="36" borderId="13" xfId="0" applyNumberFormat="1" applyFont="1" applyFill="1" applyBorder="1" applyAlignment="1" applyProtection="1">
      <alignment/>
      <protection hidden="1"/>
    </xf>
    <xf numFmtId="4" fontId="24" fillId="0" borderId="0" xfId="0" applyNumberFormat="1" applyFont="1" applyAlignment="1" applyProtection="1">
      <alignment/>
      <protection hidden="1"/>
    </xf>
    <xf numFmtId="0" fontId="23" fillId="0" borderId="0" xfId="0" applyNumberFormat="1" applyFont="1" applyBorder="1" applyAlignment="1">
      <alignment horizontal="left"/>
    </xf>
    <xf numFmtId="1" fontId="11" fillId="0" borderId="0" xfId="0" applyNumberFormat="1" applyFont="1" applyFill="1" applyBorder="1" applyAlignment="1">
      <alignment/>
    </xf>
    <xf numFmtId="4" fontId="11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11" fillId="37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8" fillId="37" borderId="0" xfId="0" applyFont="1" applyFill="1" applyAlignment="1">
      <alignment/>
    </xf>
    <xf numFmtId="0" fontId="27" fillId="0" borderId="14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/>
    </xf>
    <xf numFmtId="0" fontId="11" fillId="0" borderId="14" xfId="0" applyNumberFormat="1" applyFont="1" applyBorder="1" applyAlignment="1">
      <alignment horizontal="left"/>
    </xf>
    <xf numFmtId="0" fontId="12" fillId="0" borderId="14" xfId="0" applyFont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right" wrapText="1"/>
    </xf>
    <xf numFmtId="3" fontId="11" fillId="0" borderId="14" xfId="0" applyNumberFormat="1" applyFont="1" applyFill="1" applyBorder="1" applyAlignment="1">
      <alignment/>
    </xf>
    <xf numFmtId="3" fontId="11" fillId="0" borderId="14" xfId="0" applyNumberFormat="1" applyFont="1" applyBorder="1" applyAlignment="1" applyProtection="1">
      <alignment horizontal="left"/>
      <protection locked="0"/>
    </xf>
    <xf numFmtId="4" fontId="12" fillId="0" borderId="14" xfId="0" applyNumberFormat="1" applyFont="1" applyFill="1" applyBorder="1" applyAlignment="1">
      <alignment horizontal="right" vertical="center" wrapText="1"/>
    </xf>
    <xf numFmtId="3" fontId="8" fillId="0" borderId="14" xfId="0" applyNumberFormat="1" applyFont="1" applyBorder="1" applyAlignment="1" applyProtection="1">
      <alignment horizontal="left"/>
      <protection locked="0"/>
    </xf>
    <xf numFmtId="4" fontId="24" fillId="0" borderId="14" xfId="0" applyNumberFormat="1" applyFont="1" applyBorder="1" applyAlignment="1">
      <alignment horizontal="right" vertical="center" wrapText="1"/>
    </xf>
    <xf numFmtId="3" fontId="8" fillId="0" borderId="14" xfId="0" applyNumberFormat="1" applyFont="1" applyBorder="1" applyAlignment="1" applyProtection="1">
      <alignment/>
      <protection locked="0"/>
    </xf>
    <xf numFmtId="4" fontId="11" fillId="0" borderId="14" xfId="0" applyNumberFormat="1" applyFont="1" applyBorder="1" applyAlignment="1" applyProtection="1">
      <alignment/>
      <protection locked="0"/>
    </xf>
    <xf numFmtId="4" fontId="8" fillId="0" borderId="14" xfId="0" applyNumberFormat="1" applyFont="1" applyFill="1" applyBorder="1" applyAlignment="1" applyProtection="1">
      <alignment/>
      <protection locked="0"/>
    </xf>
    <xf numFmtId="0" fontId="11" fillId="0" borderId="14" xfId="0" applyNumberFormat="1" applyFont="1" applyBorder="1" applyAlignment="1">
      <alignment horizontal="center" wrapText="1"/>
    </xf>
    <xf numFmtId="4" fontId="8" fillId="0" borderId="14" xfId="0" applyNumberFormat="1" applyFont="1" applyBorder="1" applyAlignment="1">
      <alignment horizontal="right" wrapText="1"/>
    </xf>
    <xf numFmtId="4" fontId="8" fillId="0" borderId="14" xfId="0" applyNumberFormat="1" applyFont="1" applyBorder="1" applyAlignment="1" applyProtection="1">
      <alignment/>
      <protection locked="0"/>
    </xf>
    <xf numFmtId="0" fontId="8" fillId="0" borderId="14" xfId="0" applyFont="1" applyBorder="1" applyAlignment="1">
      <alignment/>
    </xf>
    <xf numFmtId="4" fontId="8" fillId="0" borderId="14" xfId="0" applyNumberFormat="1" applyFont="1" applyFill="1" applyBorder="1" applyAlignment="1">
      <alignment/>
    </xf>
    <xf numFmtId="0" fontId="28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27" fillId="0" borderId="14" xfId="0" applyFont="1" applyBorder="1" applyAlignment="1">
      <alignment vertical="center"/>
    </xf>
    <xf numFmtId="3" fontId="20" fillId="0" borderId="14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center"/>
    </xf>
    <xf numFmtId="0" fontId="11" fillId="0" borderId="14" xfId="0" applyNumberFormat="1" applyFont="1" applyBorder="1" applyAlignment="1">
      <alignment horizontal="center" vertical="top" wrapText="1"/>
    </xf>
    <xf numFmtId="0" fontId="11" fillId="0" borderId="14" xfId="0" applyNumberFormat="1" applyFont="1" applyBorder="1" applyAlignment="1">
      <alignment horizontal="left" wrapText="1"/>
    </xf>
    <xf numFmtId="0" fontId="11" fillId="0" borderId="14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 horizontal="right" vertical="center" wrapText="1"/>
    </xf>
    <xf numFmtId="0" fontId="8" fillId="0" borderId="14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left"/>
    </xf>
    <xf numFmtId="0" fontId="23" fillId="0" borderId="14" xfId="0" applyNumberFormat="1" applyFont="1" applyFill="1" applyBorder="1" applyAlignment="1">
      <alignment horizontal="center" vertical="top"/>
    </xf>
    <xf numFmtId="0" fontId="23" fillId="0" borderId="14" xfId="0" applyNumberFormat="1" applyFont="1" applyFill="1" applyBorder="1" applyAlignment="1">
      <alignment/>
    </xf>
    <xf numFmtId="4" fontId="8" fillId="0" borderId="14" xfId="0" applyNumberFormat="1" applyFont="1" applyFill="1" applyBorder="1" applyAlignment="1" applyProtection="1">
      <alignment horizontal="right"/>
      <protection locked="0"/>
    </xf>
    <xf numFmtId="0" fontId="23" fillId="0" borderId="14" xfId="0" applyNumberFormat="1" applyFont="1" applyBorder="1" applyAlignment="1">
      <alignment horizontal="center"/>
    </xf>
    <xf numFmtId="0" fontId="23" fillId="0" borderId="14" xfId="0" applyNumberFormat="1" applyFont="1" applyBorder="1" applyAlignment="1">
      <alignment/>
    </xf>
    <xf numFmtId="4" fontId="24" fillId="0" borderId="14" xfId="0" applyNumberFormat="1" applyFont="1" applyFill="1" applyBorder="1" applyAlignment="1">
      <alignment horizontal="right" vertical="center" wrapText="1"/>
    </xf>
    <xf numFmtId="4" fontId="24" fillId="0" borderId="14" xfId="0" applyNumberFormat="1" applyFont="1" applyFill="1" applyBorder="1" applyAlignment="1">
      <alignment vertical="center" wrapText="1"/>
    </xf>
    <xf numFmtId="4" fontId="11" fillId="0" borderId="14" xfId="0" applyNumberFormat="1" applyFont="1" applyBorder="1" applyAlignment="1">
      <alignment/>
    </xf>
    <xf numFmtId="4" fontId="11" fillId="0" borderId="14" xfId="0" applyNumberFormat="1" applyFont="1" applyBorder="1" applyAlignment="1" applyProtection="1">
      <alignment/>
      <protection hidden="1"/>
    </xf>
    <xf numFmtId="0" fontId="23" fillId="0" borderId="14" xfId="0" applyNumberFormat="1" applyFont="1" applyBorder="1" applyAlignment="1">
      <alignment horizontal="left" vertical="top" wrapText="1"/>
    </xf>
    <xf numFmtId="0" fontId="11" fillId="0" borderId="14" xfId="0" applyFont="1" applyBorder="1" applyAlignment="1">
      <alignment/>
    </xf>
    <xf numFmtId="0" fontId="21" fillId="0" borderId="14" xfId="0" applyNumberFormat="1" applyFont="1" applyBorder="1" applyAlignment="1">
      <alignment horizontal="center"/>
    </xf>
    <xf numFmtId="0" fontId="21" fillId="0" borderId="14" xfId="0" applyNumberFormat="1" applyFont="1" applyBorder="1" applyAlignment="1">
      <alignment/>
    </xf>
    <xf numFmtId="4" fontId="11" fillId="0" borderId="14" xfId="0" applyNumberFormat="1" applyFont="1" applyFill="1" applyBorder="1" applyAlignment="1" applyProtection="1">
      <alignment/>
      <protection locked="0"/>
    </xf>
    <xf numFmtId="0" fontId="23" fillId="0" borderId="14" xfId="0" applyNumberFormat="1" applyFont="1" applyBorder="1" applyAlignment="1">
      <alignment horizontal="left"/>
    </xf>
    <xf numFmtId="0" fontId="21" fillId="0" borderId="14" xfId="0" applyNumberFormat="1" applyFont="1" applyBorder="1" applyAlignment="1">
      <alignment horizontal="left"/>
    </xf>
    <xf numFmtId="0" fontId="23" fillId="0" borderId="14" xfId="0" applyNumberFormat="1" applyFont="1" applyFill="1" applyBorder="1" applyAlignment="1">
      <alignment horizontal="center"/>
    </xf>
    <xf numFmtId="0" fontId="21" fillId="0" borderId="14" xfId="0" applyNumberFormat="1" applyFont="1" applyFill="1" applyBorder="1" applyAlignment="1">
      <alignment horizontal="center"/>
    </xf>
    <xf numFmtId="0" fontId="21" fillId="0" borderId="14" xfId="0" applyNumberFormat="1" applyFont="1" applyFill="1" applyBorder="1" applyAlignment="1">
      <alignment/>
    </xf>
    <xf numFmtId="0" fontId="23" fillId="0" borderId="14" xfId="0" applyNumberFormat="1" applyFont="1" applyBorder="1" applyAlignment="1">
      <alignment horizontal="left" wrapText="1"/>
    </xf>
    <xf numFmtId="0" fontId="21" fillId="0" borderId="14" xfId="0" applyNumberFormat="1" applyFont="1" applyBorder="1" applyAlignment="1">
      <alignment horizontal="left" wrapText="1"/>
    </xf>
    <xf numFmtId="4" fontId="8" fillId="0" borderId="14" xfId="0" applyNumberFormat="1" applyFont="1" applyFill="1" applyBorder="1" applyAlignment="1">
      <alignment horizontal="right" vertical="center" wrapText="1"/>
    </xf>
    <xf numFmtId="4" fontId="11" fillId="0" borderId="14" xfId="0" applyNumberFormat="1" applyFont="1" applyFill="1" applyBorder="1" applyAlignment="1" applyProtection="1">
      <alignment/>
      <protection hidden="1"/>
    </xf>
    <xf numFmtId="4" fontId="11" fillId="0" borderId="14" xfId="0" applyNumberFormat="1" applyFont="1" applyBorder="1" applyAlignment="1">
      <alignment horizontal="right"/>
    </xf>
    <xf numFmtId="0" fontId="11" fillId="0" borderId="14" xfId="0" applyNumberFormat="1" applyFont="1" applyBorder="1" applyAlignment="1" applyProtection="1">
      <alignment horizontal="center"/>
      <protection hidden="1"/>
    </xf>
    <xf numFmtId="0" fontId="11" fillId="0" borderId="14" xfId="0" applyNumberFormat="1" applyFont="1" applyBorder="1" applyAlignment="1" applyProtection="1">
      <alignment/>
      <protection hidden="1"/>
    </xf>
    <xf numFmtId="0" fontId="29" fillId="0" borderId="15" xfId="0" applyFont="1" applyBorder="1" applyAlignment="1">
      <alignment/>
    </xf>
    <xf numFmtId="0" fontId="30" fillId="0" borderId="0" xfId="0" applyFont="1" applyBorder="1" applyAlignment="1">
      <alignment/>
    </xf>
    <xf numFmtId="3" fontId="27" fillId="0" borderId="0" xfId="0" applyNumberFormat="1" applyFont="1" applyAlignment="1" applyProtection="1">
      <alignment horizontal="left" vertical="center"/>
      <protection locked="0"/>
    </xf>
    <xf numFmtId="0" fontId="27" fillId="0" borderId="0" xfId="0" applyFont="1" applyBorder="1" applyAlignment="1">
      <alignment/>
    </xf>
    <xf numFmtId="3" fontId="32" fillId="0" borderId="14" xfId="0" applyNumberFormat="1" applyFont="1" applyBorder="1" applyAlignment="1" applyProtection="1">
      <alignment horizontal="left"/>
      <protection locked="0"/>
    </xf>
    <xf numFmtId="0" fontId="33" fillId="0" borderId="14" xfId="0" applyFont="1" applyBorder="1" applyAlignment="1">
      <alignment horizontal="center" vertical="center" wrapText="1"/>
    </xf>
    <xf numFmtId="4" fontId="34" fillId="0" borderId="14" xfId="0" applyNumberFormat="1" applyFont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center" vertical="center" wrapText="1"/>
    </xf>
    <xf numFmtId="4" fontId="12" fillId="36" borderId="14" xfId="0" applyNumberFormat="1" applyFont="1" applyFill="1" applyBorder="1" applyAlignment="1">
      <alignment horizontal="right" vertical="center" wrapText="1"/>
    </xf>
    <xf numFmtId="3" fontId="11" fillId="0" borderId="14" xfId="0" applyNumberFormat="1" applyFont="1" applyBorder="1" applyAlignment="1">
      <alignment horizontal="left"/>
    </xf>
    <xf numFmtId="0" fontId="36" fillId="0" borderId="14" xfId="0" applyNumberFormat="1" applyFont="1" applyBorder="1" applyAlignment="1">
      <alignment horizontal="center" wrapText="1"/>
    </xf>
    <xf numFmtId="3" fontId="32" fillId="0" borderId="14" xfId="0" applyNumberFormat="1" applyFont="1" applyBorder="1" applyAlignment="1" applyProtection="1">
      <alignment/>
      <protection locked="0"/>
    </xf>
    <xf numFmtId="0" fontId="8" fillId="0" borderId="14" xfId="0" applyFont="1" applyFill="1" applyBorder="1" applyAlignment="1">
      <alignment/>
    </xf>
    <xf numFmtId="4" fontId="11" fillId="36" borderId="14" xfId="0" applyNumberFormat="1" applyFont="1" applyFill="1" applyBorder="1" applyAlignment="1">
      <alignment vertical="center"/>
    </xf>
    <xf numFmtId="4" fontId="11" fillId="0" borderId="14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20" fillId="0" borderId="14" xfId="0" applyNumberFormat="1" applyFont="1" applyBorder="1" applyAlignment="1">
      <alignment horizontal="center"/>
    </xf>
    <xf numFmtId="0" fontId="20" fillId="0" borderId="14" xfId="0" applyNumberFormat="1" applyFont="1" applyBorder="1" applyAlignment="1">
      <alignment horizontal="left"/>
    </xf>
    <xf numFmtId="4" fontId="12" fillId="0" borderId="14" xfId="0" applyNumberFormat="1" applyFont="1" applyFill="1" applyBorder="1" applyAlignment="1" applyProtection="1">
      <alignment/>
      <protection locked="0"/>
    </xf>
    <xf numFmtId="0" fontId="11" fillId="0" borderId="14" xfId="0" applyNumberFormat="1" applyFont="1" applyFill="1" applyBorder="1" applyAlignment="1">
      <alignment horizontal="left"/>
    </xf>
    <xf numFmtId="0" fontId="11" fillId="0" borderId="14" xfId="0" applyNumberFormat="1" applyFont="1" applyBorder="1" applyAlignment="1">
      <alignment/>
    </xf>
    <xf numFmtId="0" fontId="25" fillId="0" borderId="14" xfId="0" applyFont="1" applyBorder="1" applyAlignment="1">
      <alignment/>
    </xf>
    <xf numFmtId="0" fontId="40" fillId="0" borderId="14" xfId="0" applyNumberFormat="1" applyFont="1" applyBorder="1" applyAlignment="1">
      <alignment horizontal="center"/>
    </xf>
    <xf numFmtId="0" fontId="40" fillId="0" borderId="14" xfId="0" applyNumberFormat="1" applyFont="1" applyBorder="1" applyAlignment="1">
      <alignment/>
    </xf>
    <xf numFmtId="4" fontId="25" fillId="0" borderId="14" xfId="0" applyNumberFormat="1" applyFont="1" applyFill="1" applyBorder="1" applyAlignment="1">
      <alignment horizontal="right" vertical="center" wrapText="1"/>
    </xf>
    <xf numFmtId="4" fontId="25" fillId="0" borderId="14" xfId="0" applyNumberFormat="1" applyFont="1" applyFill="1" applyBorder="1" applyAlignment="1" applyProtection="1">
      <alignment/>
      <protection locked="0"/>
    </xf>
    <xf numFmtId="0" fontId="25" fillId="0" borderId="0" xfId="0" applyFont="1" applyAlignment="1">
      <alignment/>
    </xf>
    <xf numFmtId="0" fontId="42" fillId="0" borderId="14" xfId="0" applyNumberFormat="1" applyFont="1" applyBorder="1" applyAlignment="1">
      <alignment horizontal="center" wrapText="1"/>
    </xf>
    <xf numFmtId="4" fontId="34" fillId="0" borderId="14" xfId="0" applyNumberFormat="1" applyFont="1" applyBorder="1" applyAlignment="1">
      <alignment horizontal="right" wrapText="1"/>
    </xf>
    <xf numFmtId="0" fontId="11" fillId="0" borderId="14" xfId="0" applyNumberFormat="1" applyFont="1" applyFill="1" applyBorder="1" applyAlignment="1">
      <alignment horizontal="center" wrapText="1"/>
    </xf>
    <xf numFmtId="4" fontId="11" fillId="36" borderId="14" xfId="0" applyNumberFormat="1" applyFont="1" applyFill="1" applyBorder="1" applyAlignment="1">
      <alignment horizontal="right"/>
    </xf>
    <xf numFmtId="4" fontId="11" fillId="0" borderId="14" xfId="0" applyNumberFormat="1" applyFont="1" applyFill="1" applyBorder="1" applyAlignment="1">
      <alignment horizontal="right"/>
    </xf>
    <xf numFmtId="0" fontId="41" fillId="0" borderId="14" xfId="0" applyFont="1" applyBorder="1" applyAlignment="1">
      <alignment/>
    </xf>
    <xf numFmtId="0" fontId="43" fillId="0" borderId="14" xfId="0" applyNumberFormat="1" applyFont="1" applyFill="1" applyBorder="1" applyAlignment="1">
      <alignment horizontal="center"/>
    </xf>
    <xf numFmtId="0" fontId="43" fillId="0" borderId="14" xfId="0" applyNumberFormat="1" applyFont="1" applyBorder="1" applyAlignment="1">
      <alignment horizontal="left" wrapText="1"/>
    </xf>
    <xf numFmtId="0" fontId="41" fillId="0" borderId="0" xfId="0" applyFont="1" applyAlignment="1">
      <alignment/>
    </xf>
    <xf numFmtId="3" fontId="21" fillId="0" borderId="14" xfId="0" applyNumberFormat="1" applyFont="1" applyBorder="1" applyAlignment="1">
      <alignment horizontal="left"/>
    </xf>
    <xf numFmtId="4" fontId="11" fillId="0" borderId="14" xfId="0" applyNumberFormat="1" applyFont="1" applyFill="1" applyBorder="1" applyAlignment="1">
      <alignment/>
    </xf>
    <xf numFmtId="0" fontId="8" fillId="0" borderId="14" xfId="0" applyNumberFormat="1" applyFont="1" applyBorder="1" applyAlignment="1">
      <alignment/>
    </xf>
    <xf numFmtId="4" fontId="41" fillId="0" borderId="14" xfId="0" applyNumberFormat="1" applyFont="1" applyFill="1" applyBorder="1" applyAlignment="1">
      <alignment horizontal="right" vertical="center" wrapText="1"/>
    </xf>
    <xf numFmtId="0" fontId="40" fillId="0" borderId="14" xfId="0" applyNumberFormat="1" applyFont="1" applyFill="1" applyBorder="1" applyAlignment="1">
      <alignment horizontal="center"/>
    </xf>
    <xf numFmtId="0" fontId="40" fillId="0" borderId="14" xfId="0" applyNumberFormat="1" applyFont="1" applyBorder="1" applyAlignment="1">
      <alignment horizontal="left" wrapText="1"/>
    </xf>
    <xf numFmtId="4" fontId="11" fillId="0" borderId="14" xfId="0" applyNumberFormat="1" applyFont="1" applyFill="1" applyBorder="1" applyAlignment="1">
      <alignment horizontal="right" vertical="center" wrapText="1"/>
    </xf>
    <xf numFmtId="1" fontId="11" fillId="0" borderId="14" xfId="0" applyNumberFormat="1" applyFont="1" applyBorder="1" applyAlignment="1">
      <alignment horizontal="center"/>
    </xf>
    <xf numFmtId="0" fontId="43" fillId="0" borderId="14" xfId="0" applyNumberFormat="1" applyFont="1" applyFill="1" applyBorder="1" applyAlignment="1">
      <alignment/>
    </xf>
    <xf numFmtId="0" fontId="40" fillId="0" borderId="14" xfId="0" applyNumberFormat="1" applyFont="1" applyFill="1" applyBorder="1" applyAlignment="1">
      <alignment/>
    </xf>
    <xf numFmtId="4" fontId="11" fillId="36" borderId="14" xfId="0" applyNumberFormat="1" applyFont="1" applyFill="1" applyBorder="1" applyAlignment="1">
      <alignment horizontal="right" vertical="center" wrapText="1"/>
    </xf>
    <xf numFmtId="0" fontId="11" fillId="0" borderId="14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horizontal="center"/>
    </xf>
    <xf numFmtId="0" fontId="41" fillId="0" borderId="14" xfId="0" applyNumberFormat="1" applyFont="1" applyFill="1" applyBorder="1" applyAlignment="1">
      <alignment horizontal="center"/>
    </xf>
    <xf numFmtId="0" fontId="41" fillId="0" borderId="14" xfId="0" applyNumberFormat="1" applyFont="1" applyFill="1" applyBorder="1" applyAlignment="1">
      <alignment horizontal="left"/>
    </xf>
    <xf numFmtId="0" fontId="25" fillId="0" borderId="14" xfId="0" applyNumberFormat="1" applyFont="1" applyFill="1" applyBorder="1" applyAlignment="1">
      <alignment horizontal="left"/>
    </xf>
    <xf numFmtId="0" fontId="11" fillId="0" borderId="14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/>
    </xf>
    <xf numFmtId="0" fontId="25" fillId="0" borderId="14" xfId="0" applyNumberFormat="1" applyFont="1" applyFill="1" applyBorder="1" applyAlignment="1">
      <alignment/>
    </xf>
    <xf numFmtId="0" fontId="41" fillId="0" borderId="14" xfId="0" applyNumberFormat="1" applyFont="1" applyFill="1" applyBorder="1" applyAlignment="1">
      <alignment/>
    </xf>
    <xf numFmtId="4" fontId="34" fillId="0" borderId="14" xfId="0" applyNumberFormat="1" applyFont="1" applyBorder="1" applyAlignment="1" applyProtection="1">
      <alignment/>
      <protection locked="0"/>
    </xf>
    <xf numFmtId="3" fontId="8" fillId="0" borderId="14" xfId="0" applyNumberFormat="1" applyFont="1" applyFill="1" applyBorder="1" applyAlignment="1" applyProtection="1">
      <alignment/>
      <protection locked="0"/>
    </xf>
    <xf numFmtId="3" fontId="35" fillId="36" borderId="14" xfId="0" applyNumberFormat="1" applyFont="1" applyFill="1" applyBorder="1" applyAlignment="1">
      <alignment horizontal="left"/>
    </xf>
    <xf numFmtId="0" fontId="8" fillId="0" borderId="14" xfId="0" applyNumberFormat="1" applyFont="1" applyBorder="1" applyAlignment="1">
      <alignment horizontal="center" vertical="top" wrapText="1"/>
    </xf>
    <xf numFmtId="0" fontId="8" fillId="0" borderId="14" xfId="0" applyNumberFormat="1" applyFont="1" applyBorder="1" applyAlignment="1">
      <alignment horizontal="left" wrapText="1"/>
    </xf>
    <xf numFmtId="4" fontId="8" fillId="0" borderId="14" xfId="0" applyNumberFormat="1" applyFont="1" applyBorder="1" applyAlignment="1">
      <alignment horizontal="right"/>
    </xf>
    <xf numFmtId="0" fontId="41" fillId="0" borderId="14" xfId="0" applyNumberFormat="1" applyFont="1" applyBorder="1" applyAlignment="1">
      <alignment horizontal="center" vertical="top" wrapText="1"/>
    </xf>
    <xf numFmtId="0" fontId="41" fillId="0" borderId="14" xfId="0" applyNumberFormat="1" applyFont="1" applyBorder="1" applyAlignment="1">
      <alignment horizontal="left" wrapText="1"/>
    </xf>
    <xf numFmtId="0" fontId="25" fillId="0" borderId="14" xfId="0" applyNumberFormat="1" applyFont="1" applyBorder="1" applyAlignment="1">
      <alignment horizontal="center" vertical="top" wrapText="1"/>
    </xf>
    <xf numFmtId="0" fontId="25" fillId="0" borderId="14" xfId="0" applyNumberFormat="1" applyFont="1" applyBorder="1" applyAlignment="1">
      <alignment horizontal="left" wrapText="1"/>
    </xf>
    <xf numFmtId="4" fontId="25" fillId="0" borderId="14" xfId="0" applyNumberFormat="1" applyFont="1" applyBorder="1" applyAlignment="1">
      <alignment horizontal="right"/>
    </xf>
    <xf numFmtId="4" fontId="24" fillId="38" borderId="14" xfId="0" applyNumberFormat="1" applyFont="1" applyFill="1" applyBorder="1" applyAlignment="1">
      <alignment horizontal="right" vertical="center" wrapText="1"/>
    </xf>
    <xf numFmtId="3" fontId="23" fillId="0" borderId="14" xfId="0" applyNumberFormat="1" applyFont="1" applyBorder="1" applyAlignment="1" applyProtection="1">
      <alignment horizontal="left"/>
      <protection locked="0"/>
    </xf>
    <xf numFmtId="3" fontId="44" fillId="0" borderId="14" xfId="0" applyNumberFormat="1" applyFont="1" applyBorder="1" applyAlignment="1" applyProtection="1">
      <alignment horizontal="left"/>
      <protection locked="0"/>
    </xf>
    <xf numFmtId="0" fontId="45" fillId="0" borderId="14" xfId="0" applyFont="1" applyBorder="1" applyAlignment="1">
      <alignment/>
    </xf>
    <xf numFmtId="4" fontId="34" fillId="0" borderId="14" xfId="0" applyNumberFormat="1" applyFont="1" applyFill="1" applyBorder="1" applyAlignment="1" applyProtection="1">
      <alignment/>
      <protection locked="0"/>
    </xf>
    <xf numFmtId="4" fontId="8" fillId="0" borderId="14" xfId="0" applyNumberFormat="1" applyFont="1" applyFill="1" applyBorder="1" applyAlignment="1">
      <alignment horizontal="right"/>
    </xf>
    <xf numFmtId="0" fontId="43" fillId="0" borderId="14" xfId="0" applyNumberFormat="1" applyFont="1" applyBorder="1" applyAlignment="1">
      <alignment horizontal="center"/>
    </xf>
    <xf numFmtId="0" fontId="40" fillId="0" borderId="14" xfId="0" applyNumberFormat="1" applyFont="1" applyBorder="1" applyAlignment="1">
      <alignment horizontal="left"/>
    </xf>
    <xf numFmtId="0" fontId="43" fillId="0" borderId="14" xfId="0" applyNumberFormat="1" applyFont="1" applyBorder="1" applyAlignment="1">
      <alignment horizontal="left"/>
    </xf>
    <xf numFmtId="3" fontId="45" fillId="0" borderId="14" xfId="0" applyNumberFormat="1" applyFont="1" applyBorder="1" applyAlignment="1" applyProtection="1">
      <alignment/>
      <protection locked="0"/>
    </xf>
    <xf numFmtId="4" fontId="41" fillId="0" borderId="14" xfId="0" applyNumberFormat="1" applyFont="1" applyFill="1" applyBorder="1" applyAlignment="1">
      <alignment horizontal="right"/>
    </xf>
    <xf numFmtId="4" fontId="25" fillId="0" borderId="14" xfId="0" applyNumberFormat="1" applyFont="1" applyFill="1" applyBorder="1" applyAlignment="1">
      <alignment horizontal="right"/>
    </xf>
    <xf numFmtId="3" fontId="45" fillId="0" borderId="14" xfId="0" applyNumberFormat="1" applyFont="1" applyBorder="1" applyAlignment="1" applyProtection="1">
      <alignment/>
      <protection locked="0"/>
    </xf>
    <xf numFmtId="4" fontId="34" fillId="0" borderId="14" xfId="0" applyNumberFormat="1" applyFont="1" applyFill="1" applyBorder="1" applyAlignment="1">
      <alignment/>
    </xf>
    <xf numFmtId="4" fontId="11" fillId="0" borderId="14" xfId="0" applyNumberFormat="1" applyFont="1" applyBorder="1" applyAlignment="1">
      <alignment/>
    </xf>
    <xf numFmtId="4" fontId="8" fillId="0" borderId="14" xfId="0" applyNumberFormat="1" applyFont="1" applyBorder="1" applyAlignment="1" applyProtection="1">
      <alignment/>
      <protection hidden="1"/>
    </xf>
    <xf numFmtId="4" fontId="11" fillId="36" borderId="14" xfId="0" applyNumberFormat="1" applyFont="1" applyFill="1" applyBorder="1" applyAlignment="1">
      <alignment horizontal="right" vertical="center"/>
    </xf>
    <xf numFmtId="0" fontId="11" fillId="0" borderId="14" xfId="0" applyNumberFormat="1" applyFont="1" applyBorder="1" applyAlignment="1">
      <alignment horizontal="center" vertical="top"/>
    </xf>
    <xf numFmtId="0" fontId="11" fillId="0" borderId="14" xfId="0" applyFont="1" applyBorder="1" applyAlignment="1">
      <alignment wrapText="1"/>
    </xf>
    <xf numFmtId="0" fontId="8" fillId="0" borderId="14" xfId="0" applyNumberFormat="1" applyFont="1" applyBorder="1" applyAlignment="1">
      <alignment horizontal="center" vertical="top"/>
    </xf>
    <xf numFmtId="0" fontId="8" fillId="0" borderId="14" xfId="0" applyFont="1" applyBorder="1" applyAlignment="1">
      <alignment wrapText="1"/>
    </xf>
    <xf numFmtId="4" fontId="24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 applyProtection="1">
      <alignment/>
      <protection locked="0"/>
    </xf>
    <xf numFmtId="0" fontId="9" fillId="0" borderId="11" xfId="0" applyFont="1" applyBorder="1" applyAlignment="1">
      <alignment/>
    </xf>
    <xf numFmtId="4" fontId="21" fillId="0" borderId="11" xfId="0" applyNumberFormat="1" applyFont="1" applyFill="1" applyBorder="1" applyAlignment="1" applyProtection="1">
      <alignment horizontal="right"/>
      <protection locked="0"/>
    </xf>
    <xf numFmtId="0" fontId="21" fillId="0" borderId="11" xfId="0" applyNumberFormat="1" applyFont="1" applyBorder="1" applyAlignment="1">
      <alignment horizontal="left"/>
    </xf>
    <xf numFmtId="3" fontId="27" fillId="0" borderId="11" xfId="0" applyNumberFormat="1" applyFont="1" applyBorder="1" applyAlignment="1" applyProtection="1">
      <alignment horizontal="left" vertical="center"/>
      <protection locked="0"/>
    </xf>
    <xf numFmtId="4" fontId="23" fillId="0" borderId="11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5" xfId="0" applyFont="1" applyBorder="1" applyAlignment="1">
      <alignment/>
    </xf>
    <xf numFmtId="0" fontId="22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right" wrapText="1"/>
    </xf>
    <xf numFmtId="3" fontId="21" fillId="0" borderId="11" xfId="0" applyNumberFormat="1" applyFont="1" applyFill="1" applyBorder="1" applyAlignment="1">
      <alignment horizontal="right" vertical="center" wrapText="1"/>
    </xf>
    <xf numFmtId="4" fontId="11" fillId="36" borderId="0" xfId="0" applyNumberFormat="1" applyFont="1" applyFill="1" applyAlignment="1">
      <alignment horizontal="right"/>
    </xf>
    <xf numFmtId="4" fontId="11" fillId="37" borderId="0" xfId="0" applyNumberFormat="1" applyFont="1" applyFill="1" applyAlignment="1">
      <alignment horizontal="right"/>
    </xf>
    <xf numFmtId="4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/>
    </xf>
    <xf numFmtId="4" fontId="24" fillId="0" borderId="0" xfId="0" applyNumberFormat="1" applyFont="1" applyFill="1" applyAlignment="1" applyProtection="1">
      <alignment horizontal="right"/>
      <protection hidden="1"/>
    </xf>
    <xf numFmtId="4" fontId="25" fillId="0" borderId="14" xfId="0" applyNumberFormat="1" applyFont="1" applyBorder="1" applyAlignment="1" applyProtection="1">
      <alignment/>
      <protection hidden="1"/>
    </xf>
    <xf numFmtId="0" fontId="11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4" fontId="11" fillId="36" borderId="13" xfId="0" applyNumberFormat="1" applyFont="1" applyFill="1" applyBorder="1" applyAlignment="1" applyProtection="1">
      <alignment horizontal="right"/>
      <protection hidden="1"/>
    </xf>
    <xf numFmtId="4" fontId="11" fillId="0" borderId="0" xfId="0" applyNumberFormat="1" applyFont="1" applyFill="1" applyAlignment="1" applyProtection="1">
      <alignment horizontal="right"/>
      <protection hidden="1"/>
    </xf>
    <xf numFmtId="4" fontId="11" fillId="0" borderId="0" xfId="0" applyNumberFormat="1" applyFont="1" applyAlignment="1" applyProtection="1">
      <alignment horizontal="right"/>
      <protection hidden="1"/>
    </xf>
    <xf numFmtId="4" fontId="12" fillId="0" borderId="0" xfId="0" applyNumberFormat="1" applyFont="1" applyAlignment="1" applyProtection="1">
      <alignment horizontal="right"/>
      <protection hidden="1"/>
    </xf>
    <xf numFmtId="4" fontId="11" fillId="0" borderId="0" xfId="0" applyNumberFormat="1" applyFont="1" applyFill="1" applyAlignment="1" applyProtection="1">
      <alignment horizontal="right"/>
      <protection locked="0"/>
    </xf>
    <xf numFmtId="4" fontId="12" fillId="0" borderId="0" xfId="0" applyNumberFormat="1" applyFont="1" applyFill="1" applyAlignment="1" applyProtection="1">
      <alignment horizontal="right"/>
      <protection hidden="1"/>
    </xf>
    <xf numFmtId="4" fontId="12" fillId="36" borderId="13" xfId="0" applyNumberFormat="1" applyFont="1" applyFill="1" applyBorder="1" applyAlignment="1" applyProtection="1">
      <alignment horizontal="right"/>
      <protection hidden="1"/>
    </xf>
    <xf numFmtId="0" fontId="37" fillId="0" borderId="0" xfId="0" applyFont="1" applyAlignment="1">
      <alignment/>
    </xf>
    <xf numFmtId="0" fontId="4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3" fontId="9" fillId="0" borderId="14" xfId="0" applyNumberFormat="1" applyFont="1" applyFill="1" applyBorder="1" applyAlignment="1">
      <alignment/>
    </xf>
    <xf numFmtId="3" fontId="9" fillId="39" borderId="14" xfId="0" applyNumberFormat="1" applyFont="1" applyFill="1" applyBorder="1" applyAlignment="1">
      <alignment/>
    </xf>
    <xf numFmtId="3" fontId="37" fillId="0" borderId="14" xfId="0" applyNumberFormat="1" applyFont="1" applyFill="1" applyBorder="1" applyAlignment="1">
      <alignment/>
    </xf>
    <xf numFmtId="3" fontId="9" fillId="40" borderId="14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14" xfId="0" applyNumberFormat="1" applyFont="1" applyBorder="1" applyAlignment="1">
      <alignment horizontal="center" wrapText="1"/>
    </xf>
    <xf numFmtId="3" fontId="37" fillId="0" borderId="14" xfId="0" applyNumberFormat="1" applyFont="1" applyBorder="1" applyAlignment="1">
      <alignment horizontal="center" wrapText="1"/>
    </xf>
    <xf numFmtId="0" fontId="46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3" fontId="11" fillId="0" borderId="16" xfId="0" applyNumberFormat="1" applyFont="1" applyFill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3" fontId="8" fillId="41" borderId="0" xfId="0" applyNumberFormat="1" applyFont="1" applyFill="1" applyAlignment="1">
      <alignment horizontal="right"/>
    </xf>
    <xf numFmtId="0" fontId="11" fillId="41" borderId="21" xfId="0" applyFont="1" applyFill="1" applyBorder="1" applyAlignment="1">
      <alignment horizontal="center"/>
    </xf>
    <xf numFmtId="0" fontId="8" fillId="41" borderId="21" xfId="0" applyFont="1" applyFill="1" applyBorder="1" applyAlignment="1">
      <alignment horizontal="center"/>
    </xf>
    <xf numFmtId="0" fontId="8" fillId="41" borderId="22" xfId="0" applyFont="1" applyFill="1" applyBorder="1" applyAlignment="1">
      <alignment horizontal="center"/>
    </xf>
    <xf numFmtId="0" fontId="11" fillId="41" borderId="23" xfId="0" applyFont="1" applyFill="1" applyBorder="1" applyAlignment="1">
      <alignment horizontal="center"/>
    </xf>
    <xf numFmtId="49" fontId="8" fillId="0" borderId="14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27" fillId="0" borderId="14" xfId="0" applyNumberFormat="1" applyFont="1" applyBorder="1" applyAlignment="1">
      <alignment horizontal="right" vertical="center"/>
    </xf>
    <xf numFmtId="49" fontId="31" fillId="0" borderId="14" xfId="0" applyNumberFormat="1" applyFont="1" applyBorder="1" applyAlignment="1">
      <alignment horizontal="right"/>
    </xf>
    <xf numFmtId="49" fontId="27" fillId="0" borderId="14" xfId="0" applyNumberFormat="1" applyFont="1" applyBorder="1" applyAlignment="1">
      <alignment horizontal="right"/>
    </xf>
    <xf numFmtId="49" fontId="37" fillId="0" borderId="14" xfId="0" applyNumberFormat="1" applyFont="1" applyBorder="1" applyAlignment="1">
      <alignment horizontal="right"/>
    </xf>
    <xf numFmtId="49" fontId="38" fillId="0" borderId="14" xfId="0" applyNumberFormat="1" applyFont="1" applyBorder="1" applyAlignment="1">
      <alignment horizontal="right"/>
    </xf>
    <xf numFmtId="49" fontId="39" fillId="0" borderId="14" xfId="0" applyNumberFormat="1" applyFont="1" applyBorder="1" applyAlignment="1">
      <alignment horizontal="right"/>
    </xf>
    <xf numFmtId="49" fontId="11" fillId="0" borderId="14" xfId="0" applyNumberFormat="1" applyFont="1" applyBorder="1" applyAlignment="1">
      <alignment horizontal="right"/>
    </xf>
    <xf numFmtId="49" fontId="12" fillId="0" borderId="14" xfId="0" applyNumberFormat="1" applyFont="1" applyBorder="1" applyAlignment="1">
      <alignment horizontal="right"/>
    </xf>
    <xf numFmtId="49" fontId="25" fillId="0" borderId="14" xfId="0" applyNumberFormat="1" applyFont="1" applyBorder="1" applyAlignment="1">
      <alignment horizontal="right"/>
    </xf>
    <xf numFmtId="49" fontId="41" fillId="0" borderId="14" xfId="0" applyNumberFormat="1" applyFont="1" applyBorder="1" applyAlignment="1">
      <alignment horizontal="right"/>
    </xf>
    <xf numFmtId="49" fontId="47" fillId="0" borderId="14" xfId="0" applyNumberFormat="1" applyFont="1" applyBorder="1" applyAlignment="1">
      <alignment horizontal="right"/>
    </xf>
    <xf numFmtId="49" fontId="27" fillId="0" borderId="14" xfId="0" applyNumberFormat="1" applyFont="1" applyFill="1" applyBorder="1" applyAlignment="1">
      <alignment horizontal="right"/>
    </xf>
    <xf numFmtId="49" fontId="39" fillId="0" borderId="14" xfId="0" applyNumberFormat="1" applyFont="1" applyBorder="1" applyAlignment="1" applyProtection="1">
      <alignment horizontal="right"/>
      <protection locked="0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right"/>
    </xf>
    <xf numFmtId="49" fontId="30" fillId="0" borderId="0" xfId="0" applyNumberFormat="1" applyFont="1" applyBorder="1" applyAlignment="1">
      <alignment horizontal="right"/>
    </xf>
    <xf numFmtId="49" fontId="27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12" fillId="0" borderId="24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1" fillId="37" borderId="0" xfId="0" applyFont="1" applyFill="1" applyBorder="1" applyAlignment="1">
      <alignment/>
    </xf>
    <xf numFmtId="0" fontId="12" fillId="0" borderId="0" xfId="0" applyNumberFormat="1" applyFont="1" applyBorder="1" applyAlignment="1">
      <alignment horizontal="center" wrapText="1"/>
    </xf>
    <xf numFmtId="0" fontId="12" fillId="37" borderId="0" xfId="0" applyNumberFormat="1" applyFont="1" applyFill="1" applyBorder="1" applyAlignment="1">
      <alignment horizontal="left" vertical="top" wrapText="1"/>
    </xf>
    <xf numFmtId="0" fontId="11" fillId="0" borderId="0" xfId="0" applyFont="1" applyBorder="1" applyAlignment="1">
      <alignment horizontal="center"/>
    </xf>
    <xf numFmtId="3" fontId="8" fillId="0" borderId="14" xfId="0" applyNumberFormat="1" applyFont="1" applyBorder="1" applyAlignment="1" applyProtection="1">
      <alignment horizontal="left" wrapText="1"/>
      <protection locked="0"/>
    </xf>
    <xf numFmtId="0" fontId="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35" fillId="36" borderId="14" xfId="0" applyNumberFormat="1" applyFont="1" applyFill="1" applyBorder="1" applyAlignment="1">
      <alignment horizontal="left" wrapText="1"/>
    </xf>
    <xf numFmtId="0" fontId="21" fillId="0" borderId="14" xfId="0" applyNumberFormat="1" applyFont="1" applyBorder="1" applyAlignment="1">
      <alignment horizontal="left"/>
    </xf>
    <xf numFmtId="3" fontId="35" fillId="36" borderId="14" xfId="0" applyNumberFormat="1" applyFont="1" applyFill="1" applyBorder="1" applyAlignment="1">
      <alignment horizontal="left" wrapText="1"/>
    </xf>
    <xf numFmtId="3" fontId="11" fillId="0" borderId="14" xfId="0" applyNumberFormat="1" applyFont="1" applyBorder="1" applyAlignment="1">
      <alignment horizontal="left" wrapText="1"/>
    </xf>
    <xf numFmtId="0" fontId="11" fillId="0" borderId="14" xfId="0" applyNumberFormat="1" applyFont="1" applyFill="1" applyBorder="1" applyAlignment="1">
      <alignment horizontal="left"/>
    </xf>
    <xf numFmtId="3" fontId="35" fillId="0" borderId="14" xfId="0" applyNumberFormat="1" applyFont="1" applyFill="1" applyBorder="1" applyAlignment="1">
      <alignment horizontal="left" wrapText="1"/>
    </xf>
    <xf numFmtId="0" fontId="43" fillId="0" borderId="14" xfId="0" applyNumberFormat="1" applyFont="1" applyFill="1" applyBorder="1" applyAlignment="1">
      <alignment horizontal="left"/>
    </xf>
    <xf numFmtId="0" fontId="11" fillId="0" borderId="14" xfId="0" applyNumberFormat="1" applyFont="1" applyBorder="1" applyAlignment="1">
      <alignment horizontal="left" vertical="top" wrapText="1"/>
    </xf>
    <xf numFmtId="0" fontId="35" fillId="37" borderId="14" xfId="0" applyNumberFormat="1" applyFont="1" applyFill="1" applyBorder="1" applyAlignment="1">
      <alignment horizontal="left"/>
    </xf>
    <xf numFmtId="0" fontId="35" fillId="0" borderId="14" xfId="0" applyNumberFormat="1" applyFont="1" applyFill="1" applyBorder="1" applyAlignment="1">
      <alignment horizontal="left"/>
    </xf>
    <xf numFmtId="3" fontId="44" fillId="0" borderId="14" xfId="0" applyNumberFormat="1" applyFont="1" applyBorder="1" applyAlignment="1" applyProtection="1">
      <alignment horizontal="left" wrapText="1"/>
      <protection locked="0"/>
    </xf>
    <xf numFmtId="3" fontId="35" fillId="36" borderId="14" xfId="0" applyNumberFormat="1" applyFont="1" applyFill="1" applyBorder="1" applyAlignment="1">
      <alignment horizontal="left"/>
    </xf>
    <xf numFmtId="0" fontId="41" fillId="0" borderId="14" xfId="0" applyNumberFormat="1" applyFont="1" applyBorder="1" applyAlignment="1">
      <alignment horizontal="left" vertical="top" wrapText="1"/>
    </xf>
    <xf numFmtId="0" fontId="11" fillId="38" borderId="14" xfId="0" applyNumberFormat="1" applyFont="1" applyFill="1" applyBorder="1" applyAlignment="1">
      <alignment horizontal="left" vertical="top" wrapText="1"/>
    </xf>
    <xf numFmtId="0" fontId="11" fillId="0" borderId="14" xfId="0" applyNumberFormat="1" applyFont="1" applyFill="1" applyBorder="1" applyAlignment="1">
      <alignment horizontal="left" vertical="top" wrapText="1"/>
    </xf>
    <xf numFmtId="0" fontId="43" fillId="0" borderId="14" xfId="0" applyNumberFormat="1" applyFont="1" applyBorder="1" applyAlignment="1">
      <alignment horizontal="left"/>
    </xf>
    <xf numFmtId="3" fontId="11" fillId="0" borderId="14" xfId="0" applyNumberFormat="1" applyFont="1" applyBorder="1" applyAlignment="1">
      <alignment horizontal="left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40% - Naglasak1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="85" zoomScaleNormal="85" zoomScalePageLayoutView="0" workbookViewId="0" topLeftCell="A13">
      <selection activeCell="A4" sqref="A4:H4"/>
    </sheetView>
  </sheetViews>
  <sheetFormatPr defaultColWidth="9.140625" defaultRowHeight="12.75"/>
  <cols>
    <col min="1" max="1" width="4.421875" style="0" customWidth="1"/>
    <col min="2" max="2" width="59.7109375" style="0" customWidth="1"/>
    <col min="3" max="3" width="14.421875" style="0" customWidth="1"/>
    <col min="4" max="5" width="12.7109375" style="0" customWidth="1"/>
    <col min="6" max="6" width="14.421875" style="0" customWidth="1"/>
    <col min="7" max="7" width="4.8515625" style="0" customWidth="1"/>
    <col min="8" max="8" width="4.57421875" style="0" customWidth="1"/>
    <col min="9" max="9" width="7.140625" style="319" customWidth="1"/>
  </cols>
  <sheetData>
    <row r="1" spans="1:8" ht="41.25" customHeight="1">
      <c r="A1" s="353" t="s">
        <v>571</v>
      </c>
      <c r="B1" s="353"/>
      <c r="C1" s="353"/>
      <c r="D1" s="353"/>
      <c r="E1" s="353"/>
      <c r="F1" s="353"/>
      <c r="G1" s="353"/>
      <c r="H1" s="353"/>
    </row>
    <row r="2" spans="1:8" ht="26.25" customHeight="1">
      <c r="A2" s="354" t="s">
        <v>0</v>
      </c>
      <c r="B2" s="354"/>
      <c r="C2" s="354"/>
      <c r="D2" s="354"/>
      <c r="E2" s="354"/>
      <c r="F2" s="354"/>
      <c r="G2" s="354"/>
      <c r="H2" s="354"/>
    </row>
    <row r="3" spans="1:8" ht="19.5" customHeight="1">
      <c r="A3" s="355" t="s">
        <v>1</v>
      </c>
      <c r="B3" s="355"/>
      <c r="C3" s="355"/>
      <c r="D3" s="355"/>
      <c r="E3" s="355"/>
      <c r="F3" s="355"/>
      <c r="G3" s="355"/>
      <c r="H3" s="355"/>
    </row>
    <row r="4" spans="1:8" ht="17.25" customHeight="1">
      <c r="A4" s="355" t="s">
        <v>2</v>
      </c>
      <c r="B4" s="355"/>
      <c r="C4" s="355"/>
      <c r="D4" s="355"/>
      <c r="E4" s="355"/>
      <c r="F4" s="355"/>
      <c r="G4" s="355"/>
      <c r="H4" s="355"/>
    </row>
    <row r="5" spans="1:8" ht="16.5" customHeight="1">
      <c r="A5" s="355" t="s">
        <v>547</v>
      </c>
      <c r="B5" s="355"/>
      <c r="C5" s="355"/>
      <c r="D5" s="355"/>
      <c r="E5" s="355"/>
      <c r="F5" s="355"/>
      <c r="G5" s="355"/>
      <c r="H5" s="355"/>
    </row>
    <row r="6" spans="1:8" ht="17.25" customHeight="1">
      <c r="A6" s="1" t="s">
        <v>3</v>
      </c>
      <c r="H6" s="2"/>
    </row>
    <row r="7" spans="1:8" ht="15" customHeight="1">
      <c r="A7" s="356" t="s">
        <v>4</v>
      </c>
      <c r="B7" s="356"/>
      <c r="C7" s="356"/>
      <c r="D7" s="356"/>
      <c r="E7" s="356"/>
      <c r="F7" s="356"/>
      <c r="G7" s="356"/>
      <c r="H7" s="356"/>
    </row>
    <row r="8" ht="12" customHeight="1"/>
    <row r="9" spans="1:9" s="4" customFormat="1" ht="20.25" customHeight="1">
      <c r="A9" s="3" t="s">
        <v>544</v>
      </c>
      <c r="B9" s="3"/>
      <c r="C9" s="3"/>
      <c r="D9" s="3"/>
      <c r="E9" s="3"/>
      <c r="F9" s="3"/>
      <c r="G9" s="3"/>
      <c r="H9" s="3"/>
      <c r="I9" s="320"/>
    </row>
    <row r="10" spans="1:9" s="9" customFormat="1" ht="24.75" customHeight="1">
      <c r="A10" s="5"/>
      <c r="B10" s="5"/>
      <c r="C10" s="6" t="s">
        <v>543</v>
      </c>
      <c r="D10" s="7" t="s">
        <v>555</v>
      </c>
      <c r="E10" s="7" t="s">
        <v>373</v>
      </c>
      <c r="F10" s="6" t="s">
        <v>556</v>
      </c>
      <c r="G10" s="8" t="s">
        <v>5</v>
      </c>
      <c r="H10" s="8" t="s">
        <v>6</v>
      </c>
      <c r="I10" s="327" t="s">
        <v>46</v>
      </c>
    </row>
    <row r="11" spans="1:9" s="9" customFormat="1" ht="11.25" customHeight="1">
      <c r="A11" s="357" t="s">
        <v>7</v>
      </c>
      <c r="B11" s="357"/>
      <c r="C11" s="10" t="s">
        <v>8</v>
      </c>
      <c r="D11" s="11" t="s">
        <v>9</v>
      </c>
      <c r="E11" s="11" t="s">
        <v>10</v>
      </c>
      <c r="F11" s="11" t="s">
        <v>11</v>
      </c>
      <c r="G11" s="11" t="s">
        <v>12</v>
      </c>
      <c r="H11" s="11" t="s">
        <v>13</v>
      </c>
      <c r="I11" s="328" t="s">
        <v>366</v>
      </c>
    </row>
    <row r="12" spans="1:9" s="9" customFormat="1" ht="15.75" customHeight="1">
      <c r="A12" s="12" t="s">
        <v>14</v>
      </c>
      <c r="B12" s="13"/>
      <c r="C12" s="13"/>
      <c r="D12" s="13"/>
      <c r="E12" s="13"/>
      <c r="F12" s="13"/>
      <c r="G12" s="14"/>
      <c r="H12" s="14"/>
      <c r="I12" s="323"/>
    </row>
    <row r="13" spans="1:9" s="9" customFormat="1" ht="19.5" customHeight="1">
      <c r="A13" s="15">
        <v>6</v>
      </c>
      <c r="B13" s="9" t="s">
        <v>15</v>
      </c>
      <c r="C13" s="16">
        <f>'opći dio'!C9</f>
        <v>3114543</v>
      </c>
      <c r="D13" s="17">
        <f>'opći dio'!D9</f>
        <v>3588050</v>
      </c>
      <c r="E13" s="17">
        <f>'opći dio'!E9</f>
        <v>3186280</v>
      </c>
      <c r="F13" s="17">
        <f>'opći dio'!F9</f>
        <v>3183042</v>
      </c>
      <c r="G13" s="18">
        <f aca="true" t="shared" si="0" ref="G13:G19">F13/C13*100</f>
        <v>102.19932747757858</v>
      </c>
      <c r="H13" s="18">
        <f>F13/D13*100</f>
        <v>88.71230891431279</v>
      </c>
      <c r="I13" s="296">
        <f aca="true" t="shared" si="1" ref="I13:I18">SUM(F13/E13)*100</f>
        <v>99.89837679048922</v>
      </c>
    </row>
    <row r="14" spans="1:9" s="9" customFormat="1" ht="17.25" customHeight="1">
      <c r="A14" s="15">
        <v>7</v>
      </c>
      <c r="B14" s="19" t="s">
        <v>16</v>
      </c>
      <c r="C14" s="16">
        <f>'opći dio'!C50</f>
        <v>382562</v>
      </c>
      <c r="D14" s="17">
        <f>'opći dio'!D50</f>
        <v>550000</v>
      </c>
      <c r="E14" s="17">
        <f>'opći dio'!E50</f>
        <v>400000</v>
      </c>
      <c r="F14" s="17">
        <f>'opći dio'!F50</f>
        <v>380750</v>
      </c>
      <c r="G14" s="18">
        <f t="shared" si="0"/>
        <v>99.52635128423628</v>
      </c>
      <c r="H14" s="18">
        <f aca="true" t="shared" si="2" ref="H14:H28">F14/D14*100</f>
        <v>69.22727272727272</v>
      </c>
      <c r="I14" s="325">
        <f t="shared" si="1"/>
        <v>95.1875</v>
      </c>
    </row>
    <row r="15" spans="1:9" s="24" customFormat="1" ht="15" customHeight="1">
      <c r="A15" s="20"/>
      <c r="B15" s="21" t="s">
        <v>17</v>
      </c>
      <c r="C15" s="22">
        <f>SUM(C13:C14)</f>
        <v>3497105</v>
      </c>
      <c r="D15" s="22">
        <f>SUM(D13:D14)</f>
        <v>4138050</v>
      </c>
      <c r="E15" s="23">
        <f>SUM(E13:E14)</f>
        <v>3586280</v>
      </c>
      <c r="F15" s="23">
        <f>SUM(F13:F14)</f>
        <v>3563792</v>
      </c>
      <c r="G15" s="37">
        <f t="shared" si="0"/>
        <v>101.90692015252615</v>
      </c>
      <c r="H15" s="329">
        <f t="shared" si="2"/>
        <v>86.12249731153562</v>
      </c>
      <c r="I15" s="330">
        <f t="shared" si="1"/>
        <v>99.3729435515353</v>
      </c>
    </row>
    <row r="16" spans="1:9" s="9" customFormat="1" ht="15.75" customHeight="1">
      <c r="A16" s="15">
        <v>3</v>
      </c>
      <c r="B16" s="9" t="s">
        <v>18</v>
      </c>
      <c r="C16" s="16">
        <f>'opći dio'!C56</f>
        <v>1839113</v>
      </c>
      <c r="D16" s="17">
        <f>'opći dio'!D56</f>
        <v>2459550</v>
      </c>
      <c r="E16" s="17">
        <f>'opći dio'!E56</f>
        <v>1845780</v>
      </c>
      <c r="F16" s="17">
        <f>'opći dio'!F56</f>
        <v>1666083</v>
      </c>
      <c r="G16" s="18">
        <f t="shared" si="0"/>
        <v>90.591660218812</v>
      </c>
      <c r="H16" s="18">
        <f t="shared" si="2"/>
        <v>67.73934256266391</v>
      </c>
      <c r="I16" s="324">
        <f t="shared" si="1"/>
        <v>90.26444104931248</v>
      </c>
    </row>
    <row r="17" spans="1:9" s="9" customFormat="1" ht="28.5" customHeight="1">
      <c r="A17" s="15">
        <v>4</v>
      </c>
      <c r="B17" s="19" t="s">
        <v>19</v>
      </c>
      <c r="C17" s="16">
        <f>'opći dio'!C115</f>
        <v>2387960</v>
      </c>
      <c r="D17" s="17">
        <f>'opći dio'!D115</f>
        <v>1678500</v>
      </c>
      <c r="E17" s="17">
        <f>'opći dio'!E115</f>
        <v>1740500</v>
      </c>
      <c r="F17" s="17">
        <f>'opći dio'!F115</f>
        <v>1680965</v>
      </c>
      <c r="G17" s="18">
        <f t="shared" si="0"/>
        <v>70.39334829729141</v>
      </c>
      <c r="H17" s="18">
        <f t="shared" si="2"/>
        <v>100.14685731307715</v>
      </c>
      <c r="I17" s="322">
        <f t="shared" si="1"/>
        <v>96.57943119793163</v>
      </c>
    </row>
    <row r="18" spans="1:9" s="24" customFormat="1" ht="13.5" customHeight="1">
      <c r="A18" s="21"/>
      <c r="B18" s="21" t="s">
        <v>20</v>
      </c>
      <c r="C18" s="22">
        <f>SUM(C16:C17)</f>
        <v>4227073</v>
      </c>
      <c r="D18" s="22">
        <f>SUM(D16:D17)</f>
        <v>4138050</v>
      </c>
      <c r="E18" s="22">
        <f>SUM(E16:E17)</f>
        <v>3586280</v>
      </c>
      <c r="F18" s="22">
        <f>SUM(F16:F17)</f>
        <v>3347048</v>
      </c>
      <c r="G18" s="37">
        <f t="shared" si="0"/>
        <v>79.18122066971638</v>
      </c>
      <c r="H18" s="329">
        <f t="shared" si="2"/>
        <v>80.88466789913123</v>
      </c>
      <c r="I18" s="330">
        <f t="shared" si="1"/>
        <v>93.32924367310974</v>
      </c>
    </row>
    <row r="19" spans="2:9" s="24" customFormat="1" ht="15" customHeight="1">
      <c r="B19" s="24" t="s">
        <v>21</v>
      </c>
      <c r="C19" s="25">
        <f>SUM(C15-C18)</f>
        <v>-729968</v>
      </c>
      <c r="D19" s="26">
        <f>SUM(D15-D18)</f>
        <v>0</v>
      </c>
      <c r="E19" s="26">
        <f>SUM(E15-E18)</f>
        <v>0</v>
      </c>
      <c r="F19" s="26">
        <f>SUM(F15-F18)</f>
        <v>216744</v>
      </c>
      <c r="G19" s="321">
        <f t="shared" si="0"/>
        <v>-29.692260482651296</v>
      </c>
      <c r="H19" s="18">
        <v>0</v>
      </c>
      <c r="I19" s="323">
        <v>0</v>
      </c>
    </row>
    <row r="20" spans="4:9" s="28" customFormat="1" ht="7.5" customHeight="1">
      <c r="D20" s="29"/>
      <c r="E20" s="29"/>
      <c r="F20" s="29"/>
      <c r="G20" s="18"/>
      <c r="H20" s="18"/>
      <c r="I20" s="296"/>
    </row>
    <row r="21" spans="1:9" s="28" customFormat="1" ht="16.5" customHeight="1">
      <c r="A21" s="30" t="s">
        <v>22</v>
      </c>
      <c r="B21" s="29"/>
      <c r="C21" s="29"/>
      <c r="D21" s="29"/>
      <c r="E21" s="29"/>
      <c r="F21" s="29"/>
      <c r="G21" s="31"/>
      <c r="H21" s="18"/>
      <c r="I21" s="296"/>
    </row>
    <row r="22" spans="1:9" s="28" customFormat="1" ht="16.5" customHeight="1">
      <c r="A22" s="15">
        <v>5</v>
      </c>
      <c r="B22" s="32" t="s">
        <v>23</v>
      </c>
      <c r="C22" s="33">
        <f>'opći dio'!C134</f>
        <v>0</v>
      </c>
      <c r="D22" s="34">
        <f>'opći dio'!D134</f>
        <v>0</v>
      </c>
      <c r="E22" s="34">
        <f>'opći dio'!E134</f>
        <v>0</v>
      </c>
      <c r="F22" s="34">
        <f>'opći dio'!F134</f>
        <v>0</v>
      </c>
      <c r="G22" s="18"/>
      <c r="H22" s="18">
        <v>0</v>
      </c>
      <c r="I22" s="322">
        <v>0</v>
      </c>
    </row>
    <row r="23" spans="1:9" s="28" customFormat="1" ht="15" customHeight="1">
      <c r="A23" s="35"/>
      <c r="B23" s="20" t="s">
        <v>24</v>
      </c>
      <c r="C23" s="36">
        <f>SUM(-C22)</f>
        <v>0</v>
      </c>
      <c r="D23" s="36">
        <f>SUM(-D22)</f>
        <v>0</v>
      </c>
      <c r="E23" s="36">
        <f>SUM(-E22)</f>
        <v>0</v>
      </c>
      <c r="F23" s="36">
        <f>SUM(-F22)</f>
        <v>0</v>
      </c>
      <c r="G23" s="37"/>
      <c r="H23" s="329">
        <v>0</v>
      </c>
      <c r="I23" s="331">
        <v>0</v>
      </c>
    </row>
    <row r="24" spans="1:9" s="28" customFormat="1" ht="9" customHeight="1">
      <c r="A24" s="9"/>
      <c r="D24" s="29"/>
      <c r="E24" s="29"/>
      <c r="F24" s="29"/>
      <c r="G24" s="27"/>
      <c r="H24" s="18"/>
      <c r="I24" s="323"/>
    </row>
    <row r="25" spans="1:9" s="39" customFormat="1" ht="25.5" customHeight="1">
      <c r="A25" s="358" t="s">
        <v>25</v>
      </c>
      <c r="B25" s="358"/>
      <c r="C25" s="26">
        <v>847104</v>
      </c>
      <c r="D25" s="26">
        <v>120668</v>
      </c>
      <c r="E25" s="26"/>
      <c r="F25" s="26">
        <v>117138</v>
      </c>
      <c r="G25" s="27">
        <v>0</v>
      </c>
      <c r="H25" s="18">
        <f t="shared" si="2"/>
        <v>97.07461796002255</v>
      </c>
      <c r="I25" s="322">
        <v>0</v>
      </c>
    </row>
    <row r="26" spans="1:9" s="39" customFormat="1" ht="15" customHeight="1">
      <c r="A26" s="20">
        <v>9</v>
      </c>
      <c r="B26" s="21" t="s">
        <v>26</v>
      </c>
      <c r="C26" s="22">
        <v>847104</v>
      </c>
      <c r="D26" s="22">
        <f>SUM(D25)</f>
        <v>120668</v>
      </c>
      <c r="E26" s="22">
        <f>SUM(E25)</f>
        <v>0</v>
      </c>
      <c r="F26" s="22">
        <v>117138</v>
      </c>
      <c r="G26" s="37">
        <v>0</v>
      </c>
      <c r="H26" s="329">
        <f t="shared" si="2"/>
        <v>97.07461796002255</v>
      </c>
      <c r="I26" s="332">
        <v>0</v>
      </c>
    </row>
    <row r="27" spans="1:9" ht="6" customHeight="1">
      <c r="A27" s="9"/>
      <c r="C27" s="9"/>
      <c r="D27" s="13"/>
      <c r="E27" s="13"/>
      <c r="F27" s="13"/>
      <c r="G27" s="18"/>
      <c r="H27" s="329"/>
      <c r="I27" s="326"/>
    </row>
    <row r="28" spans="1:9" s="39" customFormat="1" ht="39" customHeight="1">
      <c r="A28" s="40"/>
      <c r="B28" s="41" t="s">
        <v>27</v>
      </c>
      <c r="C28" s="42">
        <f>SUM(C19+C23+C25)</f>
        <v>117136</v>
      </c>
      <c r="D28" s="42">
        <f>SUM(D19+D23+D25)</f>
        <v>120668</v>
      </c>
      <c r="E28" s="42">
        <f>SUM(E19+E23+E25)</f>
        <v>0</v>
      </c>
      <c r="F28" s="42">
        <f>SUM(F19+F23+F25)</f>
        <v>333882</v>
      </c>
      <c r="G28" s="43">
        <f>F28/C28*100</f>
        <v>285.0379046578336</v>
      </c>
      <c r="H28" s="329">
        <f t="shared" si="2"/>
        <v>276.6947326548878</v>
      </c>
      <c r="I28" s="333">
        <v>0</v>
      </c>
    </row>
    <row r="29" spans="1:9" s="39" customFormat="1" ht="12.75" customHeight="1">
      <c r="A29" s="44"/>
      <c r="B29" s="38"/>
      <c r="C29" s="45"/>
      <c r="D29" s="45"/>
      <c r="E29" s="45"/>
      <c r="F29" s="45"/>
      <c r="G29" s="46"/>
      <c r="H29" s="46"/>
      <c r="I29" s="319"/>
    </row>
    <row r="30" spans="1:9" s="39" customFormat="1" ht="12.75" customHeight="1">
      <c r="A30" s="44"/>
      <c r="B30" s="38"/>
      <c r="C30" s="45"/>
      <c r="D30" s="45"/>
      <c r="E30" s="45"/>
      <c r="F30" s="45"/>
      <c r="G30" s="46"/>
      <c r="H30" s="46"/>
      <c r="I30" s="319"/>
    </row>
    <row r="31" spans="1:8" ht="14.25" customHeight="1">
      <c r="A31" s="356" t="s">
        <v>28</v>
      </c>
      <c r="B31" s="356"/>
      <c r="C31" s="356"/>
      <c r="D31" s="356"/>
      <c r="E31" s="356"/>
      <c r="F31" s="356"/>
      <c r="G31" s="356"/>
      <c r="H31" s="356"/>
    </row>
    <row r="32" spans="1:9" s="28" customFormat="1" ht="31.5" customHeight="1">
      <c r="A32" s="353" t="s">
        <v>545</v>
      </c>
      <c r="B32" s="353"/>
      <c r="C32" s="353"/>
      <c r="D32" s="353"/>
      <c r="E32" s="353"/>
      <c r="F32" s="353"/>
      <c r="G32" s="353"/>
      <c r="H32" s="353"/>
      <c r="I32" s="319"/>
    </row>
    <row r="33" spans="1:9" s="28" customFormat="1" ht="15" customHeight="1">
      <c r="A33" s="353" t="s">
        <v>566</v>
      </c>
      <c r="B33" s="353"/>
      <c r="C33" s="353"/>
      <c r="D33" s="353"/>
      <c r="E33" s="353"/>
      <c r="F33" s="353"/>
      <c r="G33" s="353"/>
      <c r="H33" s="353"/>
      <c r="I33" s="319"/>
    </row>
    <row r="34" spans="1:9" s="28" customFormat="1" ht="15" customHeight="1">
      <c r="A34" s="353" t="s">
        <v>565</v>
      </c>
      <c r="B34" s="353"/>
      <c r="C34" s="353"/>
      <c r="D34" s="353"/>
      <c r="E34" s="353"/>
      <c r="F34" s="353"/>
      <c r="G34" s="353"/>
      <c r="H34" s="353"/>
      <c r="I34" s="319"/>
    </row>
    <row r="35" spans="1:9" s="28" customFormat="1" ht="15" customHeight="1">
      <c r="A35" s="353" t="s">
        <v>561</v>
      </c>
      <c r="B35" s="353"/>
      <c r="C35" s="353"/>
      <c r="D35" s="353"/>
      <c r="E35" s="353"/>
      <c r="F35" s="353"/>
      <c r="G35" s="353"/>
      <c r="H35" s="353"/>
      <c r="I35" s="319"/>
    </row>
    <row r="36" spans="1:8" ht="9.75" customHeight="1">
      <c r="A36" s="28"/>
      <c r="B36" s="28"/>
      <c r="C36" s="28"/>
      <c r="D36" s="28"/>
      <c r="E36" s="28"/>
      <c r="F36" s="28"/>
      <c r="G36" s="28"/>
      <c r="H36" s="28"/>
    </row>
    <row r="37" spans="1:8" ht="18" customHeight="1">
      <c r="A37" s="356" t="s">
        <v>29</v>
      </c>
      <c r="B37" s="356"/>
      <c r="C37" s="356"/>
      <c r="D37" s="356"/>
      <c r="E37" s="356"/>
      <c r="F37" s="356"/>
      <c r="G37" s="356"/>
      <c r="H37" s="356"/>
    </row>
    <row r="38" spans="1:8" ht="13.5">
      <c r="A38" s="359" t="s">
        <v>562</v>
      </c>
      <c r="B38" s="359"/>
      <c r="C38" s="359"/>
      <c r="D38" s="359"/>
      <c r="E38" s="359"/>
      <c r="F38" s="359"/>
      <c r="G38" s="359"/>
      <c r="H38" s="28"/>
    </row>
    <row r="39" spans="1:8" ht="13.5">
      <c r="A39" s="3"/>
      <c r="B39" s="3"/>
      <c r="C39" s="3"/>
      <c r="D39" s="3"/>
      <c r="E39" s="3"/>
      <c r="F39" s="3"/>
      <c r="G39" s="3"/>
      <c r="H39" s="3"/>
    </row>
    <row r="40" spans="1:8" ht="16.5" customHeight="1">
      <c r="A40" s="356" t="s">
        <v>30</v>
      </c>
      <c r="B40" s="356"/>
      <c r="C40" s="356"/>
      <c r="D40" s="356"/>
      <c r="E40" s="356"/>
      <c r="F40" s="356"/>
      <c r="G40" s="356"/>
      <c r="H40" s="356"/>
    </row>
    <row r="41" spans="1:8" ht="13.5">
      <c r="A41" s="359" t="s">
        <v>563</v>
      </c>
      <c r="B41" s="359"/>
      <c r="C41" s="359"/>
      <c r="D41" s="359"/>
      <c r="E41" s="359"/>
      <c r="F41" s="359"/>
      <c r="G41" s="359"/>
      <c r="H41" s="28"/>
    </row>
    <row r="42" spans="1:8" ht="13.5">
      <c r="A42" s="47"/>
      <c r="B42" s="47"/>
      <c r="C42" s="47"/>
      <c r="D42" s="47"/>
      <c r="E42" s="47"/>
      <c r="F42" s="47"/>
      <c r="G42" s="47"/>
      <c r="H42" s="47"/>
    </row>
    <row r="43" spans="1:8" ht="16.5" customHeight="1">
      <c r="A43" s="356" t="s">
        <v>31</v>
      </c>
      <c r="B43" s="356"/>
      <c r="C43" s="356"/>
      <c r="D43" s="356"/>
      <c r="E43" s="356"/>
      <c r="F43" s="356"/>
      <c r="G43" s="356"/>
      <c r="H43" s="356"/>
    </row>
    <row r="44" spans="1:8" ht="29.25" customHeight="1">
      <c r="A44" s="353" t="s">
        <v>546</v>
      </c>
      <c r="B44" s="353"/>
      <c r="C44" s="353"/>
      <c r="D44" s="353"/>
      <c r="E44" s="353"/>
      <c r="F44" s="353"/>
      <c r="G44" s="353"/>
      <c r="H44" s="353"/>
    </row>
    <row r="45" spans="1:8" ht="12.75">
      <c r="A45" s="28"/>
      <c r="B45" s="28"/>
      <c r="C45" s="28"/>
      <c r="D45" s="28"/>
      <c r="E45" s="28"/>
      <c r="F45" s="28"/>
      <c r="G45" s="28"/>
      <c r="H45" s="28"/>
    </row>
    <row r="46" spans="1:8" ht="13.5">
      <c r="A46" s="356" t="s">
        <v>32</v>
      </c>
      <c r="B46" s="356"/>
      <c r="C46" s="356"/>
      <c r="D46" s="356"/>
      <c r="E46" s="356"/>
      <c r="F46" s="356"/>
      <c r="G46" s="356"/>
      <c r="H46" s="356"/>
    </row>
    <row r="47" spans="1:8" ht="15" customHeight="1">
      <c r="A47" s="353" t="s">
        <v>33</v>
      </c>
      <c r="B47" s="353"/>
      <c r="C47" s="353"/>
      <c r="D47" s="353"/>
      <c r="E47" s="353"/>
      <c r="F47" s="353"/>
      <c r="G47" s="353"/>
      <c r="H47" s="353"/>
    </row>
    <row r="48" spans="1:8" ht="12.75">
      <c r="A48" s="48"/>
      <c r="B48" s="48"/>
      <c r="C48" s="48"/>
      <c r="D48" s="48"/>
      <c r="E48" s="48"/>
      <c r="F48" s="48"/>
      <c r="G48" s="48"/>
      <c r="H48" s="48"/>
    </row>
    <row r="49" spans="1:8" ht="13.5">
      <c r="A49" s="356"/>
      <c r="B49" s="356"/>
      <c r="C49" s="356"/>
      <c r="D49" s="356"/>
      <c r="E49" s="356"/>
      <c r="F49" s="356"/>
      <c r="G49" s="28"/>
      <c r="H49" s="28"/>
    </row>
    <row r="50" spans="1:8" ht="13.5">
      <c r="A50" s="356" t="s">
        <v>34</v>
      </c>
      <c r="B50" s="356"/>
      <c r="C50" s="356"/>
      <c r="D50" s="356"/>
      <c r="E50" s="356"/>
      <c r="F50" s="356"/>
      <c r="G50" s="356"/>
      <c r="H50" s="356"/>
    </row>
    <row r="51" spans="1:8" ht="13.5">
      <c r="A51" s="356" t="s">
        <v>570</v>
      </c>
      <c r="B51" s="356"/>
      <c r="C51" s="356"/>
      <c r="D51" s="356"/>
      <c r="E51" s="356"/>
      <c r="F51" s="356"/>
      <c r="G51" s="356"/>
      <c r="H51" s="356"/>
    </row>
    <row r="52" spans="1:8" ht="13.5">
      <c r="A52" s="356" t="s">
        <v>35</v>
      </c>
      <c r="B52" s="356"/>
      <c r="C52" s="356"/>
      <c r="D52" s="356"/>
      <c r="E52" s="356"/>
      <c r="F52" s="356"/>
      <c r="G52" s="356"/>
      <c r="H52" s="356"/>
    </row>
    <row r="53" spans="1:8" ht="13.5">
      <c r="A53" s="49"/>
      <c r="B53" s="49"/>
      <c r="C53" s="49"/>
      <c r="D53" s="49"/>
      <c r="E53" s="49"/>
      <c r="F53" s="49"/>
      <c r="G53" s="28"/>
      <c r="H53" s="49"/>
    </row>
    <row r="54" spans="1:8" ht="13.5">
      <c r="A54" s="361" t="s">
        <v>567</v>
      </c>
      <c r="B54" s="361"/>
      <c r="C54" s="49"/>
      <c r="D54" s="356" t="s">
        <v>36</v>
      </c>
      <c r="E54" s="356"/>
      <c r="F54" s="356"/>
      <c r="G54" s="356"/>
      <c r="H54" s="49"/>
    </row>
    <row r="55" spans="1:8" ht="13.5">
      <c r="A55" s="361" t="s">
        <v>568</v>
      </c>
      <c r="B55" s="361"/>
      <c r="C55" s="49"/>
      <c r="D55" s="356" t="s">
        <v>37</v>
      </c>
      <c r="E55" s="356"/>
      <c r="F55" s="356"/>
      <c r="G55" s="356"/>
      <c r="H55" s="49"/>
    </row>
    <row r="56" spans="1:8" ht="13.5">
      <c r="A56" s="359" t="s">
        <v>569</v>
      </c>
      <c r="B56" s="359"/>
      <c r="C56" s="49"/>
      <c r="D56" s="356"/>
      <c r="E56" s="356"/>
      <c r="F56" s="356"/>
      <c r="G56" s="356"/>
      <c r="H56" s="49"/>
    </row>
    <row r="57" spans="1:8" ht="13.5">
      <c r="A57" s="49"/>
      <c r="B57" s="49"/>
      <c r="C57" s="49"/>
      <c r="D57" s="356" t="s">
        <v>564</v>
      </c>
      <c r="E57" s="356"/>
      <c r="F57" s="356"/>
      <c r="G57" s="356"/>
      <c r="H57" s="49"/>
    </row>
    <row r="58" spans="1:8" ht="13.5">
      <c r="A58" s="49"/>
      <c r="B58" s="49"/>
      <c r="C58" s="49"/>
      <c r="D58" s="360"/>
      <c r="E58" s="360"/>
      <c r="F58" s="360"/>
      <c r="G58" s="28"/>
      <c r="H58" s="49"/>
    </row>
    <row r="59" spans="1:8" ht="12.75">
      <c r="A59" s="28"/>
      <c r="B59" s="28"/>
      <c r="C59" s="28"/>
      <c r="D59" s="28"/>
      <c r="E59" s="28"/>
      <c r="F59" s="28"/>
      <c r="G59" s="28"/>
      <c r="H59" s="28"/>
    </row>
  </sheetData>
  <sheetProtection selectLockedCells="1" selectUnlockedCells="1"/>
  <mergeCells count="33">
    <mergeCell ref="D57:G57"/>
    <mergeCell ref="D58:F58"/>
    <mergeCell ref="A52:H52"/>
    <mergeCell ref="A54:B54"/>
    <mergeCell ref="D54:G54"/>
    <mergeCell ref="A55:B55"/>
    <mergeCell ref="D55:G55"/>
    <mergeCell ref="A56:B56"/>
    <mergeCell ref="D56:G56"/>
    <mergeCell ref="A44:H44"/>
    <mergeCell ref="A46:H46"/>
    <mergeCell ref="A47:H47"/>
    <mergeCell ref="A49:F49"/>
    <mergeCell ref="A50:H50"/>
    <mergeCell ref="A51:H51"/>
    <mergeCell ref="A35:H35"/>
    <mergeCell ref="A37:H37"/>
    <mergeCell ref="A38:G38"/>
    <mergeCell ref="A40:H40"/>
    <mergeCell ref="A41:G41"/>
    <mergeCell ref="A43:H43"/>
    <mergeCell ref="A11:B11"/>
    <mergeCell ref="A25:B25"/>
    <mergeCell ref="A31:H31"/>
    <mergeCell ref="A32:H32"/>
    <mergeCell ref="A33:H33"/>
    <mergeCell ref="A34:H34"/>
    <mergeCell ref="A1:H1"/>
    <mergeCell ref="A2:H2"/>
    <mergeCell ref="A3:H3"/>
    <mergeCell ref="A4:H4"/>
    <mergeCell ref="A5:H5"/>
    <mergeCell ref="A7:H7"/>
  </mergeCells>
  <printOptions/>
  <pageMargins left="0.8298611111111112" right="0.35" top="0.44027777777777777" bottom="0.45972222222222225" header="0.5118055555555555" footer="0.30972222222222223"/>
  <pageSetup horizontalDpi="300" verticalDpi="300" orientation="landscape" paperSize="9" r:id="rId1"/>
  <headerFooter alignWithMargins="0">
    <oddFooter xml:space="preserve">&amp;C&amp;P&amp;R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"/>
  <sheetViews>
    <sheetView zoomScale="85" zoomScaleNormal="85" zoomScalePageLayoutView="0" workbookViewId="0" topLeftCell="A1">
      <selection activeCell="F54" sqref="F54"/>
    </sheetView>
  </sheetViews>
  <sheetFormatPr defaultColWidth="9.140625" defaultRowHeight="12.75"/>
  <cols>
    <col min="1" max="1" width="6.00390625" style="9" customWidth="1"/>
    <col min="2" max="2" width="57.7109375" style="9" customWidth="1"/>
    <col min="3" max="3" width="14.8515625" style="9" customWidth="1"/>
    <col min="4" max="5" width="12.7109375" style="288" customWidth="1"/>
    <col min="6" max="6" width="12.8515625" style="9" customWidth="1"/>
    <col min="7" max="7" width="4.8515625" style="9" customWidth="1"/>
    <col min="8" max="9" width="4.7109375" style="9" customWidth="1"/>
    <col min="10" max="16384" width="9.140625" style="9" customWidth="1"/>
  </cols>
  <sheetData>
    <row r="1" spans="1:6" ht="24.75" customHeight="1">
      <c r="A1" s="50" t="s">
        <v>38</v>
      </c>
      <c r="D1" s="283"/>
      <c r="E1" s="283"/>
      <c r="F1" s="51"/>
    </row>
    <row r="2" spans="1:8" ht="21" customHeight="1">
      <c r="A2" s="362" t="s">
        <v>39</v>
      </c>
      <c r="B2" s="362"/>
      <c r="C2" s="362"/>
      <c r="D2" s="362"/>
      <c r="E2" s="362"/>
      <c r="F2" s="362"/>
      <c r="G2" s="362"/>
      <c r="H2" s="362"/>
    </row>
    <row r="3" spans="1:8" ht="18.75" customHeight="1">
      <c r="A3" s="363" t="s">
        <v>40</v>
      </c>
      <c r="B3" s="363"/>
      <c r="C3" s="363"/>
      <c r="D3" s="363"/>
      <c r="E3" s="363"/>
      <c r="F3" s="363"/>
      <c r="G3" s="363"/>
      <c r="H3" s="363"/>
    </row>
    <row r="4" spans="1:8" ht="15.75" customHeight="1">
      <c r="A4" s="363" t="s">
        <v>548</v>
      </c>
      <c r="B4" s="363"/>
      <c r="C4" s="363"/>
      <c r="D4" s="363"/>
      <c r="E4" s="363"/>
      <c r="F4" s="363"/>
      <c r="G4" s="363"/>
      <c r="H4" s="363"/>
    </row>
    <row r="5" spans="1:8" ht="17.25" customHeight="1">
      <c r="A5" s="364" t="s">
        <v>41</v>
      </c>
      <c r="B5" s="364"/>
      <c r="C5" s="364"/>
      <c r="D5" s="364"/>
      <c r="E5" s="364"/>
      <c r="F5" s="364"/>
      <c r="G5" s="364"/>
      <c r="H5" s="364"/>
    </row>
    <row r="6" spans="1:8" ht="15" customHeight="1">
      <c r="A6" s="365" t="s">
        <v>42</v>
      </c>
      <c r="B6" s="365"/>
      <c r="C6" s="365"/>
      <c r="D6" s="365"/>
      <c r="E6" s="365"/>
      <c r="F6" s="365"/>
      <c r="G6" s="365"/>
      <c r="H6" s="365"/>
    </row>
    <row r="7" spans="1:9" s="57" customFormat="1" ht="26.25" customHeight="1">
      <c r="A7" s="52" t="s">
        <v>43</v>
      </c>
      <c r="B7" s="53" t="s">
        <v>44</v>
      </c>
      <c r="C7" s="54" t="s">
        <v>45</v>
      </c>
      <c r="D7" s="284" t="s">
        <v>549</v>
      </c>
      <c r="E7" s="284" t="s">
        <v>373</v>
      </c>
      <c r="F7" s="54" t="s">
        <v>550</v>
      </c>
      <c r="G7" s="55" t="s">
        <v>5</v>
      </c>
      <c r="H7" s="56" t="s">
        <v>6</v>
      </c>
      <c r="I7" s="56" t="s">
        <v>46</v>
      </c>
    </row>
    <row r="8" spans="1:9" s="318" customFormat="1" ht="10.5" customHeight="1">
      <c r="A8" s="366" t="s">
        <v>7</v>
      </c>
      <c r="B8" s="366"/>
      <c r="C8" s="53" t="s">
        <v>8</v>
      </c>
      <c r="D8" s="58" t="s">
        <v>9</v>
      </c>
      <c r="E8" s="58" t="s">
        <v>10</v>
      </c>
      <c r="F8" s="58" t="s">
        <v>11</v>
      </c>
      <c r="G8" s="59" t="s">
        <v>12</v>
      </c>
      <c r="H8" s="59" t="s">
        <v>13</v>
      </c>
      <c r="I8" s="318" t="s">
        <v>366</v>
      </c>
    </row>
    <row r="9" spans="1:9" ht="15" customHeight="1">
      <c r="A9" s="60">
        <v>6</v>
      </c>
      <c r="B9" s="61" t="s">
        <v>47</v>
      </c>
      <c r="C9" s="62">
        <f>SUM(C10,C23,C29,C37,C46)</f>
        <v>3114543</v>
      </c>
      <c r="D9" s="285">
        <f>SUM(D10,D23,D29,D37,D46)</f>
        <v>3588050</v>
      </c>
      <c r="E9" s="285">
        <f>SUM(E10,E23,E29,E37,E46)</f>
        <v>3186280</v>
      </c>
      <c r="F9" s="62">
        <f>SUM(F10,F23,F29,F37,F46)</f>
        <v>3183042</v>
      </c>
      <c r="G9" s="63">
        <f>SUM(F9/C9)*100</f>
        <v>102.19932747757858</v>
      </c>
      <c r="H9" s="63">
        <f>SUM(F9/D9)*100</f>
        <v>88.71230891431279</v>
      </c>
      <c r="I9" s="13">
        <f>SUM(F9/E9)*100</f>
        <v>99.89837679048922</v>
      </c>
    </row>
    <row r="10" spans="1:9" ht="12.75">
      <c r="A10" s="64">
        <v>61</v>
      </c>
      <c r="B10" s="65" t="s">
        <v>48</v>
      </c>
      <c r="C10" s="25">
        <f>SUM(C11,C18,C20)</f>
        <v>782897</v>
      </c>
      <c r="D10" s="25">
        <f>SUM(D11,D18,D20)</f>
        <v>764000</v>
      </c>
      <c r="E10" s="75">
        <f>SUM(E11,E18,E20)</f>
        <v>431000</v>
      </c>
      <c r="F10" s="26">
        <f>SUM(F11,F18,F20)</f>
        <v>405678</v>
      </c>
      <c r="G10" s="66">
        <f>SUM(F10/C10)*100</f>
        <v>51.81754432575422</v>
      </c>
      <c r="H10" s="66">
        <f>SUM(F10/D10)*100</f>
        <v>53.09921465968587</v>
      </c>
      <c r="I10" s="13">
        <f aca="true" t="shared" si="0" ref="I10:I74">SUM(F10/E10)*100</f>
        <v>94.12482598607889</v>
      </c>
    </row>
    <row r="11" spans="1:9" ht="12" customHeight="1">
      <c r="A11" s="64">
        <v>611</v>
      </c>
      <c r="B11" s="65" t="s">
        <v>49</v>
      </c>
      <c r="C11" s="26">
        <f>SUM(C12:C17)</f>
        <v>736668</v>
      </c>
      <c r="D11" s="26">
        <v>700000</v>
      </c>
      <c r="E11" s="75">
        <f>SUM(E12:E15)</f>
        <v>400000</v>
      </c>
      <c r="F11" s="26">
        <f>SUM(F12:F17)</f>
        <v>380406</v>
      </c>
      <c r="G11" s="66">
        <f aca="true" t="shared" si="1" ref="G11:G45">SUM(F11/C11)*100</f>
        <v>51.63873006564694</v>
      </c>
      <c r="H11" s="66">
        <f aca="true" t="shared" si="2" ref="H11:H48">SUM(F11/D11)*100</f>
        <v>54.343714285714285</v>
      </c>
      <c r="I11" s="13">
        <f t="shared" si="0"/>
        <v>95.1015</v>
      </c>
    </row>
    <row r="12" spans="1:9" ht="12" customHeight="1">
      <c r="A12" s="67">
        <v>6111</v>
      </c>
      <c r="B12" s="68" t="s">
        <v>50</v>
      </c>
      <c r="C12" s="17">
        <v>700482</v>
      </c>
      <c r="D12" s="77">
        <v>700000</v>
      </c>
      <c r="E12" s="77">
        <v>400000</v>
      </c>
      <c r="F12" s="17">
        <v>444197</v>
      </c>
      <c r="G12" s="66">
        <f t="shared" si="1"/>
        <v>63.413049871374284</v>
      </c>
      <c r="H12" s="66">
        <f t="shared" si="2"/>
        <v>63.45671428571429</v>
      </c>
      <c r="I12" s="13">
        <f t="shared" si="0"/>
        <v>111.04925000000001</v>
      </c>
    </row>
    <row r="13" spans="1:9" ht="12" customHeight="1">
      <c r="A13" s="67">
        <v>6112</v>
      </c>
      <c r="B13" s="68" t="s">
        <v>362</v>
      </c>
      <c r="C13" s="17">
        <v>362177</v>
      </c>
      <c r="D13" s="77"/>
      <c r="E13" s="77"/>
      <c r="F13" s="17">
        <v>329460</v>
      </c>
      <c r="G13" s="66">
        <f t="shared" si="1"/>
        <v>90.9665715934474</v>
      </c>
      <c r="H13" s="66">
        <v>0</v>
      </c>
      <c r="I13" s="13">
        <v>0</v>
      </c>
    </row>
    <row r="14" spans="1:9" ht="12" customHeight="1">
      <c r="A14" s="67">
        <v>6113</v>
      </c>
      <c r="B14" s="68" t="s">
        <v>363</v>
      </c>
      <c r="C14" s="17">
        <v>8200</v>
      </c>
      <c r="D14" s="77"/>
      <c r="E14" s="77"/>
      <c r="F14" s="17">
        <v>22817</v>
      </c>
      <c r="G14" s="66">
        <f t="shared" si="1"/>
        <v>278.2560975609756</v>
      </c>
      <c r="H14" s="66">
        <v>0</v>
      </c>
      <c r="I14" s="13">
        <v>0</v>
      </c>
    </row>
    <row r="15" spans="1:9" ht="12" customHeight="1">
      <c r="A15" s="67">
        <v>6114</v>
      </c>
      <c r="B15" s="68" t="s">
        <v>52</v>
      </c>
      <c r="C15" s="17">
        <v>4988</v>
      </c>
      <c r="D15" s="77" t="s">
        <v>51</v>
      </c>
      <c r="E15" s="77"/>
      <c r="F15" s="17">
        <v>4359</v>
      </c>
      <c r="G15" s="66">
        <f t="shared" si="1"/>
        <v>87.3897353648757</v>
      </c>
      <c r="H15" s="66">
        <v>0</v>
      </c>
      <c r="I15" s="13">
        <v>0</v>
      </c>
    </row>
    <row r="16" spans="1:9" ht="12" customHeight="1">
      <c r="A16" s="67">
        <v>6116</v>
      </c>
      <c r="B16" s="68" t="s">
        <v>364</v>
      </c>
      <c r="C16" s="17">
        <v>3745</v>
      </c>
      <c r="D16" s="77"/>
      <c r="E16" s="77"/>
      <c r="F16" s="17">
        <v>594</v>
      </c>
      <c r="G16" s="66">
        <f t="shared" si="1"/>
        <v>15.861148197596794</v>
      </c>
      <c r="H16" s="66">
        <v>0</v>
      </c>
      <c r="I16" s="13">
        <v>0</v>
      </c>
    </row>
    <row r="17" spans="1:9" ht="12" customHeight="1">
      <c r="A17" s="67">
        <v>6117</v>
      </c>
      <c r="B17" s="68" t="s">
        <v>365</v>
      </c>
      <c r="C17" s="17">
        <v>-342924</v>
      </c>
      <c r="D17" s="77"/>
      <c r="E17" s="77"/>
      <c r="F17" s="17">
        <v>-421021</v>
      </c>
      <c r="G17" s="66">
        <f t="shared" si="1"/>
        <v>122.77385076576735</v>
      </c>
      <c r="H17" s="66">
        <v>0</v>
      </c>
      <c r="I17" s="13">
        <v>0</v>
      </c>
    </row>
    <row r="18" spans="1:9" ht="12.75">
      <c r="A18" s="64">
        <v>613</v>
      </c>
      <c r="B18" s="65" t="s">
        <v>53</v>
      </c>
      <c r="C18" s="25">
        <v>28955</v>
      </c>
      <c r="D18" s="25">
        <f>SUM(D19)</f>
        <v>40000</v>
      </c>
      <c r="E18" s="89">
        <f>SUM(E19)</f>
        <v>17000</v>
      </c>
      <c r="F18" s="25">
        <f>SUM(F19)</f>
        <v>16406</v>
      </c>
      <c r="G18" s="66">
        <f t="shared" si="1"/>
        <v>56.66033500259022</v>
      </c>
      <c r="H18" s="66">
        <f t="shared" si="2"/>
        <v>41.015</v>
      </c>
      <c r="I18" s="13">
        <f t="shared" si="0"/>
        <v>96.50588235294117</v>
      </c>
    </row>
    <row r="19" spans="1:9" ht="12.75">
      <c r="A19" s="67">
        <v>6134</v>
      </c>
      <c r="B19" s="68" t="s">
        <v>54</v>
      </c>
      <c r="C19" s="16">
        <v>28955</v>
      </c>
      <c r="D19" s="77">
        <v>40000</v>
      </c>
      <c r="E19" s="77">
        <v>17000</v>
      </c>
      <c r="F19" s="17">
        <v>16406</v>
      </c>
      <c r="G19" s="66">
        <f t="shared" si="1"/>
        <v>56.66033500259022</v>
      </c>
      <c r="H19" s="66">
        <f t="shared" si="2"/>
        <v>41.015</v>
      </c>
      <c r="I19" s="13">
        <f t="shared" si="0"/>
        <v>96.50588235294117</v>
      </c>
    </row>
    <row r="20" spans="1:9" ht="12.75">
      <c r="A20" s="64">
        <v>614</v>
      </c>
      <c r="B20" s="65" t="s">
        <v>55</v>
      </c>
      <c r="C20" s="25">
        <f>SUM(C21:C22)</f>
        <v>17274</v>
      </c>
      <c r="D20" s="25">
        <f>SUM(D21:D22)</f>
        <v>24000</v>
      </c>
      <c r="E20" s="75">
        <f>SUM(E21:E22)</f>
        <v>14000</v>
      </c>
      <c r="F20" s="26">
        <f>SUM(F21:F22)</f>
        <v>8866</v>
      </c>
      <c r="G20" s="66">
        <f t="shared" si="1"/>
        <v>51.32569179113118</v>
      </c>
      <c r="H20" s="66">
        <f t="shared" si="2"/>
        <v>36.94166666666667</v>
      </c>
      <c r="I20" s="13">
        <f t="shared" si="0"/>
        <v>63.328571428571436</v>
      </c>
    </row>
    <row r="21" spans="1:9" ht="12.75">
      <c r="A21" s="67">
        <v>6142</v>
      </c>
      <c r="B21" s="68" t="s">
        <v>56</v>
      </c>
      <c r="C21" s="16">
        <v>7427</v>
      </c>
      <c r="D21" s="77">
        <v>12000</v>
      </c>
      <c r="E21" s="77">
        <v>7000</v>
      </c>
      <c r="F21" s="17">
        <v>6284</v>
      </c>
      <c r="G21" s="66">
        <f t="shared" si="1"/>
        <v>84.61020600511647</v>
      </c>
      <c r="H21" s="66">
        <f t="shared" si="2"/>
        <v>52.36666666666666</v>
      </c>
      <c r="I21" s="13">
        <f t="shared" si="0"/>
        <v>89.77142857142857</v>
      </c>
    </row>
    <row r="22" spans="1:9" ht="12.75">
      <c r="A22" s="67">
        <v>6145</v>
      </c>
      <c r="B22" s="68" t="s">
        <v>57</v>
      </c>
      <c r="C22" s="16">
        <v>9847</v>
      </c>
      <c r="D22" s="77">
        <v>12000</v>
      </c>
      <c r="E22" s="77">
        <v>7000</v>
      </c>
      <c r="F22" s="17">
        <v>2582</v>
      </c>
      <c r="G22" s="66">
        <f t="shared" si="1"/>
        <v>26.22118411698995</v>
      </c>
      <c r="H22" s="66">
        <f t="shared" si="2"/>
        <v>21.516666666666666</v>
      </c>
      <c r="I22" s="13">
        <f t="shared" si="0"/>
        <v>36.885714285714286</v>
      </c>
    </row>
    <row r="23" spans="1:9" ht="12.75" customHeight="1">
      <c r="A23" s="64">
        <v>63</v>
      </c>
      <c r="B23" s="71" t="s">
        <v>58</v>
      </c>
      <c r="C23" s="25">
        <f>SUM(C24+C27)</f>
        <v>1387808</v>
      </c>
      <c r="D23" s="25">
        <f>SUM(D24+D27)</f>
        <v>1760000</v>
      </c>
      <c r="E23" s="89">
        <f>SUM(E24+E27)</f>
        <v>2128116</v>
      </c>
      <c r="F23" s="25">
        <f>SUM(F24+F27)</f>
        <v>2229049</v>
      </c>
      <c r="G23" s="66">
        <f t="shared" si="1"/>
        <v>160.61652620535403</v>
      </c>
      <c r="H23" s="66">
        <f t="shared" si="2"/>
        <v>126.65051136363637</v>
      </c>
      <c r="I23" s="13">
        <f t="shared" si="0"/>
        <v>104.74283356734313</v>
      </c>
    </row>
    <row r="24" spans="1:9" ht="12" customHeight="1">
      <c r="A24" s="64">
        <v>633</v>
      </c>
      <c r="B24" s="65" t="s">
        <v>59</v>
      </c>
      <c r="C24" s="25">
        <f>SUM(C25:C26)</f>
        <v>1387808</v>
      </c>
      <c r="D24" s="25">
        <f>SUM(D25:D26)</f>
        <v>1760000</v>
      </c>
      <c r="E24" s="89">
        <f>SUM(E25:E26)</f>
        <v>2128116</v>
      </c>
      <c r="F24" s="25">
        <f>SUM(F25:F26)</f>
        <v>2229049</v>
      </c>
      <c r="G24" s="66">
        <f t="shared" si="1"/>
        <v>160.61652620535403</v>
      </c>
      <c r="H24" s="66">
        <f t="shared" si="2"/>
        <v>126.65051136363637</v>
      </c>
      <c r="I24" s="13">
        <f t="shared" si="0"/>
        <v>104.74283356734313</v>
      </c>
    </row>
    <row r="25" spans="1:9" ht="12" customHeight="1">
      <c r="A25" s="67">
        <v>6331</v>
      </c>
      <c r="B25" s="68" t="s">
        <v>60</v>
      </c>
      <c r="C25" s="16">
        <v>1086666</v>
      </c>
      <c r="D25" s="77">
        <v>1280000</v>
      </c>
      <c r="E25" s="77">
        <v>1776000</v>
      </c>
      <c r="F25" s="17">
        <v>1876933</v>
      </c>
      <c r="G25" s="66">
        <f t="shared" si="1"/>
        <v>172.72400167116666</v>
      </c>
      <c r="H25" s="66">
        <f t="shared" si="2"/>
        <v>146.63539062499999</v>
      </c>
      <c r="I25" s="13">
        <f t="shared" si="0"/>
        <v>105.6831644144144</v>
      </c>
    </row>
    <row r="26" spans="1:9" ht="12" customHeight="1">
      <c r="A26" s="67">
        <v>6332</v>
      </c>
      <c r="B26" s="68" t="s">
        <v>61</v>
      </c>
      <c r="C26" s="16">
        <v>301142</v>
      </c>
      <c r="D26" s="77">
        <v>480000</v>
      </c>
      <c r="E26" s="77">
        <v>352116</v>
      </c>
      <c r="F26" s="17">
        <v>352116</v>
      </c>
      <c r="G26" s="66">
        <f t="shared" si="1"/>
        <v>116.92689827390402</v>
      </c>
      <c r="H26" s="66">
        <f t="shared" si="2"/>
        <v>73.3575</v>
      </c>
      <c r="I26" s="13">
        <f t="shared" si="0"/>
        <v>100</v>
      </c>
    </row>
    <row r="27" spans="1:9" s="24" customFormat="1" ht="12" customHeight="1">
      <c r="A27" s="64">
        <v>638</v>
      </c>
      <c r="B27" s="65" t="s">
        <v>358</v>
      </c>
      <c r="C27" s="25">
        <f>SUM(C28)</f>
        <v>0</v>
      </c>
      <c r="D27" s="25">
        <f>SUM(D28)</f>
        <v>0</v>
      </c>
      <c r="E27" s="89">
        <f>SUM(E28)</f>
        <v>0</v>
      </c>
      <c r="F27" s="25">
        <f>SUM(F28)</f>
        <v>0</v>
      </c>
      <c r="G27" s="66">
        <v>0</v>
      </c>
      <c r="H27" s="66">
        <v>0</v>
      </c>
      <c r="I27" s="13">
        <v>0</v>
      </c>
    </row>
    <row r="28" spans="1:9" ht="12" customHeight="1">
      <c r="A28" s="67">
        <v>6382</v>
      </c>
      <c r="B28" s="68" t="s">
        <v>359</v>
      </c>
      <c r="C28" s="16"/>
      <c r="D28" s="77"/>
      <c r="E28" s="77"/>
      <c r="F28" s="17"/>
      <c r="G28" s="66">
        <v>0</v>
      </c>
      <c r="H28" s="66">
        <v>0</v>
      </c>
      <c r="I28" s="13">
        <v>0</v>
      </c>
    </row>
    <row r="29" spans="1:9" ht="11.25" customHeight="1">
      <c r="A29" s="64">
        <v>64</v>
      </c>
      <c r="B29" s="65" t="s">
        <v>62</v>
      </c>
      <c r="C29" s="25">
        <f>SUM(C30,C32)</f>
        <v>390028</v>
      </c>
      <c r="D29" s="25">
        <f>SUM(D30,D32)</f>
        <v>402050</v>
      </c>
      <c r="E29" s="75">
        <f>SUM(E30,E32)</f>
        <v>366164</v>
      </c>
      <c r="F29" s="26">
        <f>SUM(F30,F32)</f>
        <v>333598</v>
      </c>
      <c r="G29" s="66">
        <f t="shared" si="1"/>
        <v>85.53180797276093</v>
      </c>
      <c r="H29" s="66">
        <f t="shared" si="2"/>
        <v>82.97425693321726</v>
      </c>
      <c r="I29" s="13">
        <f t="shared" si="0"/>
        <v>91.10617100534188</v>
      </c>
    </row>
    <row r="30" spans="1:9" s="24" customFormat="1" ht="12.75" customHeight="1">
      <c r="A30" s="64">
        <v>641</v>
      </c>
      <c r="B30" s="65" t="s">
        <v>63</v>
      </c>
      <c r="C30" s="26">
        <f>SUM(C31)</f>
        <v>975</v>
      </c>
      <c r="D30" s="26">
        <f>SUM(D31)</f>
        <v>1000</v>
      </c>
      <c r="E30" s="26">
        <v>5864</v>
      </c>
      <c r="F30" s="26">
        <f>SUM(F31)</f>
        <v>5778</v>
      </c>
      <c r="G30" s="66">
        <f t="shared" si="1"/>
        <v>592.6153846153846</v>
      </c>
      <c r="H30" s="66">
        <f t="shared" si="2"/>
        <v>577.8</v>
      </c>
      <c r="I30" s="13">
        <f t="shared" si="0"/>
        <v>98.53342428376534</v>
      </c>
    </row>
    <row r="31" spans="1:9" ht="12.75" customHeight="1">
      <c r="A31" s="67">
        <v>6413</v>
      </c>
      <c r="B31" s="68" t="s">
        <v>64</v>
      </c>
      <c r="C31" s="17">
        <v>975</v>
      </c>
      <c r="D31" s="77">
        <v>1000</v>
      </c>
      <c r="E31" s="77">
        <v>5864</v>
      </c>
      <c r="F31" s="17">
        <v>5778</v>
      </c>
      <c r="G31" s="66">
        <f t="shared" si="1"/>
        <v>592.6153846153846</v>
      </c>
      <c r="H31" s="66">
        <f t="shared" si="2"/>
        <v>577.8</v>
      </c>
      <c r="I31" s="13">
        <f t="shared" si="0"/>
        <v>98.53342428376534</v>
      </c>
    </row>
    <row r="32" spans="1:9" s="24" customFormat="1" ht="12" customHeight="1">
      <c r="A32" s="64">
        <v>642</v>
      </c>
      <c r="B32" s="65" t="s">
        <v>65</v>
      </c>
      <c r="C32" s="25">
        <f>SUM(C33:C36)</f>
        <v>389053</v>
      </c>
      <c r="D32" s="25">
        <f>SUM(D33:D36)</f>
        <v>401050</v>
      </c>
      <c r="E32" s="75">
        <f>SUM(E33:E36)</f>
        <v>360300</v>
      </c>
      <c r="F32" s="26">
        <f>SUM(F33:F36)</f>
        <v>327820</v>
      </c>
      <c r="G32" s="66">
        <f t="shared" si="1"/>
        <v>84.26101328096685</v>
      </c>
      <c r="H32" s="66">
        <f t="shared" si="2"/>
        <v>81.7404313676599</v>
      </c>
      <c r="I32" s="13">
        <f t="shared" si="0"/>
        <v>90.98529003608104</v>
      </c>
    </row>
    <row r="33" spans="1:9" ht="12" customHeight="1">
      <c r="A33" s="67">
        <v>6421</v>
      </c>
      <c r="B33" s="68" t="s">
        <v>66</v>
      </c>
      <c r="C33" s="16">
        <v>58378</v>
      </c>
      <c r="D33" s="77">
        <v>70000</v>
      </c>
      <c r="E33" s="77">
        <v>55000</v>
      </c>
      <c r="F33" s="17">
        <v>50320</v>
      </c>
      <c r="G33" s="66">
        <f t="shared" si="1"/>
        <v>86.19685497961561</v>
      </c>
      <c r="H33" s="66">
        <f t="shared" si="2"/>
        <v>71.88571428571429</v>
      </c>
      <c r="I33" s="13">
        <f t="shared" si="0"/>
        <v>91.49090909090908</v>
      </c>
    </row>
    <row r="34" spans="1:9" ht="12" customHeight="1">
      <c r="A34" s="67">
        <v>6422</v>
      </c>
      <c r="B34" s="68" t="s">
        <v>67</v>
      </c>
      <c r="C34" s="16">
        <v>274233</v>
      </c>
      <c r="D34" s="77">
        <v>270000</v>
      </c>
      <c r="E34" s="77">
        <v>270000</v>
      </c>
      <c r="F34" s="17">
        <v>247442</v>
      </c>
      <c r="G34" s="66">
        <f t="shared" si="1"/>
        <v>90.23057035440665</v>
      </c>
      <c r="H34" s="66">
        <f t="shared" si="2"/>
        <v>91.64518518518518</v>
      </c>
      <c r="I34" s="13">
        <f t="shared" si="0"/>
        <v>91.64518518518518</v>
      </c>
    </row>
    <row r="35" spans="1:9" ht="12" customHeight="1">
      <c r="A35" s="67">
        <v>6423</v>
      </c>
      <c r="B35" s="68" t="s">
        <v>68</v>
      </c>
      <c r="C35" s="16">
        <v>5818</v>
      </c>
      <c r="D35" s="77">
        <v>6050</v>
      </c>
      <c r="E35" s="77">
        <v>5300</v>
      </c>
      <c r="F35" s="17">
        <v>4963</v>
      </c>
      <c r="G35" s="66">
        <f t="shared" si="1"/>
        <v>85.30422825713303</v>
      </c>
      <c r="H35" s="66">
        <f t="shared" si="2"/>
        <v>82.03305785123966</v>
      </c>
      <c r="I35" s="13">
        <f t="shared" si="0"/>
        <v>93.64150943396227</v>
      </c>
    </row>
    <row r="36" spans="1:9" ht="12" customHeight="1">
      <c r="A36" s="67">
        <v>6429</v>
      </c>
      <c r="B36" s="68" t="s">
        <v>68</v>
      </c>
      <c r="C36" s="16">
        <v>50624</v>
      </c>
      <c r="D36" s="77">
        <v>55000</v>
      </c>
      <c r="E36" s="77">
        <v>30000</v>
      </c>
      <c r="F36" s="17">
        <v>25095</v>
      </c>
      <c r="G36" s="66">
        <f t="shared" si="1"/>
        <v>49.571349557522126</v>
      </c>
      <c r="H36" s="66">
        <f t="shared" si="2"/>
        <v>45.627272727272725</v>
      </c>
      <c r="I36" s="13">
        <f t="shared" si="0"/>
        <v>83.65</v>
      </c>
    </row>
    <row r="37" spans="1:9" ht="12" customHeight="1">
      <c r="A37" s="64">
        <v>65</v>
      </c>
      <c r="B37" s="71" t="s">
        <v>69</v>
      </c>
      <c r="C37" s="25">
        <f>SUM(C38+C42)</f>
        <v>553810</v>
      </c>
      <c r="D37" s="25">
        <f>SUM(D38+D42)</f>
        <v>642000</v>
      </c>
      <c r="E37" s="89">
        <f>SUM(E38+E42)</f>
        <v>241000</v>
      </c>
      <c r="F37" s="25">
        <f>SUM(F38+F42)</f>
        <v>214016</v>
      </c>
      <c r="G37" s="66">
        <f t="shared" si="1"/>
        <v>38.64430039183113</v>
      </c>
      <c r="H37" s="66">
        <f t="shared" si="2"/>
        <v>33.33582554517134</v>
      </c>
      <c r="I37" s="13">
        <f t="shared" si="0"/>
        <v>88.80331950207469</v>
      </c>
    </row>
    <row r="38" spans="1:9" ht="12" customHeight="1">
      <c r="A38" s="64">
        <v>652</v>
      </c>
      <c r="B38" s="71" t="s">
        <v>70</v>
      </c>
      <c r="C38" s="25">
        <f>SUM(C40+C41)</f>
        <v>412669</v>
      </c>
      <c r="D38" s="25">
        <f>SUM(D40+D41)</f>
        <v>472000</v>
      </c>
      <c r="E38" s="89">
        <f>SUM(E39+E40+E41)</f>
        <v>86000</v>
      </c>
      <c r="F38" s="25">
        <f>SUM(F39+F40+F41)</f>
        <v>82392</v>
      </c>
      <c r="G38" s="66">
        <f t="shared" si="1"/>
        <v>19.96563832030029</v>
      </c>
      <c r="H38" s="66">
        <f t="shared" si="2"/>
        <v>17.455932203389832</v>
      </c>
      <c r="I38" s="13">
        <f t="shared" si="0"/>
        <v>95.8046511627907</v>
      </c>
    </row>
    <row r="39" spans="1:9" ht="12" customHeight="1">
      <c r="A39" s="64">
        <v>6511</v>
      </c>
      <c r="B39" s="71" t="s">
        <v>558</v>
      </c>
      <c r="C39" s="25"/>
      <c r="D39" s="25"/>
      <c r="E39" s="89">
        <v>1000</v>
      </c>
      <c r="F39" s="25">
        <v>736</v>
      </c>
      <c r="G39" s="66"/>
      <c r="H39" s="66"/>
      <c r="I39" s="13"/>
    </row>
    <row r="40" spans="1:9" ht="12.75">
      <c r="A40" s="72">
        <v>6524</v>
      </c>
      <c r="B40" s="9" t="s">
        <v>71</v>
      </c>
      <c r="C40" s="16">
        <v>178644</v>
      </c>
      <c r="D40" s="77">
        <v>237000</v>
      </c>
      <c r="E40" s="77">
        <v>85000</v>
      </c>
      <c r="F40" s="17">
        <v>81656</v>
      </c>
      <c r="G40" s="66">
        <f t="shared" si="1"/>
        <v>45.70878395020264</v>
      </c>
      <c r="H40" s="66">
        <f t="shared" si="2"/>
        <v>34.45400843881857</v>
      </c>
      <c r="I40" s="13">
        <f t="shared" si="0"/>
        <v>96.06588235294117</v>
      </c>
    </row>
    <row r="41" spans="1:9" ht="12.75">
      <c r="A41" s="72">
        <v>6526</v>
      </c>
      <c r="B41" s="9" t="s">
        <v>72</v>
      </c>
      <c r="C41" s="16">
        <v>234025</v>
      </c>
      <c r="D41" s="77">
        <v>235000</v>
      </c>
      <c r="E41" s="77"/>
      <c r="F41" s="17"/>
      <c r="G41" s="66">
        <f t="shared" si="1"/>
        <v>0</v>
      </c>
      <c r="H41" s="66">
        <f t="shared" si="2"/>
        <v>0</v>
      </c>
      <c r="I41" s="13">
        <v>0</v>
      </c>
    </row>
    <row r="42" spans="1:9" ht="12.75">
      <c r="A42" s="73">
        <v>653</v>
      </c>
      <c r="B42" s="74" t="s">
        <v>73</v>
      </c>
      <c r="C42" s="25">
        <f>SUM(C43:C45)</f>
        <v>141141</v>
      </c>
      <c r="D42" s="75">
        <f>SUM(D43:D45)</f>
        <v>170000</v>
      </c>
      <c r="E42" s="75">
        <f>SUM(E43:E45)</f>
        <v>155000</v>
      </c>
      <c r="F42" s="26">
        <f>SUM(F43:F44:F45)</f>
        <v>131624</v>
      </c>
      <c r="G42" s="66">
        <f t="shared" si="1"/>
        <v>93.25709751241666</v>
      </c>
      <c r="H42" s="66">
        <f t="shared" si="2"/>
        <v>77.42588235294117</v>
      </c>
      <c r="I42" s="13">
        <f t="shared" si="0"/>
        <v>84.91870967741936</v>
      </c>
    </row>
    <row r="43" spans="1:9" ht="12.75">
      <c r="A43" s="76">
        <v>6531</v>
      </c>
      <c r="B43" s="57" t="s">
        <v>74</v>
      </c>
      <c r="C43" s="16">
        <v>44976</v>
      </c>
      <c r="D43" s="77">
        <v>40000</v>
      </c>
      <c r="E43" s="77">
        <v>25000</v>
      </c>
      <c r="F43" s="17">
        <v>22690</v>
      </c>
      <c r="G43" s="66">
        <f t="shared" si="1"/>
        <v>50.44912842404838</v>
      </c>
      <c r="H43" s="66">
        <f t="shared" si="2"/>
        <v>56.725</v>
      </c>
      <c r="I43" s="13">
        <f t="shared" si="0"/>
        <v>90.75999999999999</v>
      </c>
    </row>
    <row r="44" spans="1:9" ht="12.75">
      <c r="A44" s="76">
        <v>6532</v>
      </c>
      <c r="B44" s="57" t="s">
        <v>75</v>
      </c>
      <c r="C44" s="16">
        <v>95665</v>
      </c>
      <c r="D44" s="77">
        <v>130000</v>
      </c>
      <c r="E44" s="77">
        <v>130000</v>
      </c>
      <c r="F44" s="17">
        <v>108934</v>
      </c>
      <c r="G44" s="66">
        <f t="shared" si="1"/>
        <v>113.87027648565306</v>
      </c>
      <c r="H44" s="66">
        <f t="shared" si="2"/>
        <v>83.79538461538462</v>
      </c>
      <c r="I44" s="13">
        <f t="shared" si="0"/>
        <v>83.79538461538462</v>
      </c>
    </row>
    <row r="45" spans="1:9" ht="12.75">
      <c r="A45" s="76">
        <v>6533</v>
      </c>
      <c r="B45" s="57" t="s">
        <v>304</v>
      </c>
      <c r="C45" s="16">
        <v>500</v>
      </c>
      <c r="D45" s="77"/>
      <c r="E45" s="77"/>
      <c r="F45" s="17"/>
      <c r="G45" s="66">
        <f t="shared" si="1"/>
        <v>0</v>
      </c>
      <c r="H45" s="66">
        <v>0</v>
      </c>
      <c r="I45" s="13">
        <v>0</v>
      </c>
    </row>
    <row r="46" spans="1:9" ht="12.75">
      <c r="A46" s="64">
        <v>68</v>
      </c>
      <c r="B46" s="65" t="s">
        <v>76</v>
      </c>
      <c r="C46" s="25">
        <f>SUM(C47)</f>
        <v>0</v>
      </c>
      <c r="D46" s="75">
        <f>SUM(D47)</f>
        <v>20000</v>
      </c>
      <c r="E46" s="75">
        <v>20000</v>
      </c>
      <c r="F46" s="26">
        <f>SUM(F47)</f>
        <v>701</v>
      </c>
      <c r="G46" s="66">
        <v>0</v>
      </c>
      <c r="H46" s="66">
        <f t="shared" si="2"/>
        <v>3.505</v>
      </c>
      <c r="I46" s="13">
        <f t="shared" si="0"/>
        <v>3.505</v>
      </c>
    </row>
    <row r="47" spans="1:9" s="24" customFormat="1" ht="12.75">
      <c r="A47" s="64">
        <v>683</v>
      </c>
      <c r="B47" s="65" t="s">
        <v>77</v>
      </c>
      <c r="C47" s="25">
        <f>SUM(C48)</f>
        <v>0</v>
      </c>
      <c r="D47" s="75">
        <f>SUM(D48)</f>
        <v>20000</v>
      </c>
      <c r="E47" s="75">
        <v>20000</v>
      </c>
      <c r="F47" s="26">
        <f>SUM(F48)</f>
        <v>701</v>
      </c>
      <c r="G47" s="66">
        <v>0</v>
      </c>
      <c r="H47" s="66">
        <f t="shared" si="2"/>
        <v>3.505</v>
      </c>
      <c r="I47" s="13">
        <f t="shared" si="0"/>
        <v>3.505</v>
      </c>
    </row>
    <row r="48" spans="1:9" ht="12.75">
      <c r="A48" s="67">
        <v>6831</v>
      </c>
      <c r="B48" s="68" t="s">
        <v>77</v>
      </c>
      <c r="C48" s="16"/>
      <c r="D48" s="77">
        <v>20000</v>
      </c>
      <c r="E48" s="77">
        <v>20000</v>
      </c>
      <c r="F48" s="17">
        <v>701</v>
      </c>
      <c r="G48" s="66">
        <v>0</v>
      </c>
      <c r="H48" s="66">
        <f t="shared" si="2"/>
        <v>3.505</v>
      </c>
      <c r="I48" s="13">
        <f t="shared" si="0"/>
        <v>3.505</v>
      </c>
    </row>
    <row r="49" spans="1:9" ht="21.75" customHeight="1" thickBot="1">
      <c r="A49" s="367" t="s">
        <v>78</v>
      </c>
      <c r="B49" s="367"/>
      <c r="C49" s="367"/>
      <c r="D49" s="367"/>
      <c r="E49" s="367"/>
      <c r="F49" s="367"/>
      <c r="G49" s="367"/>
      <c r="H49" s="367"/>
      <c r="I49" s="13">
        <v>0</v>
      </c>
    </row>
    <row r="50" spans="1:9" ht="12.75" customHeight="1">
      <c r="A50" s="78">
        <v>7</v>
      </c>
      <c r="B50" s="79" t="s">
        <v>16</v>
      </c>
      <c r="C50" s="80">
        <f aca="true" t="shared" si="3" ref="C50:F52">SUM(C51)</f>
        <v>382562</v>
      </c>
      <c r="D50" s="80">
        <f t="shared" si="3"/>
        <v>550000</v>
      </c>
      <c r="E50" s="80">
        <f t="shared" si="3"/>
        <v>400000</v>
      </c>
      <c r="F50" s="80">
        <f t="shared" si="3"/>
        <v>380750</v>
      </c>
      <c r="G50" s="80">
        <v>0</v>
      </c>
      <c r="H50" s="63">
        <f>SUM(F50/D50)*100</f>
        <v>69.22727272727272</v>
      </c>
      <c r="I50" s="13">
        <f t="shared" si="0"/>
        <v>95.1875</v>
      </c>
    </row>
    <row r="51" spans="1:9" ht="13.5" customHeight="1">
      <c r="A51" s="64">
        <v>71</v>
      </c>
      <c r="B51" s="65" t="s">
        <v>79</v>
      </c>
      <c r="C51" s="25">
        <f t="shared" si="3"/>
        <v>382562</v>
      </c>
      <c r="D51" s="25">
        <f t="shared" si="3"/>
        <v>550000</v>
      </c>
      <c r="E51" s="25">
        <f t="shared" si="3"/>
        <v>400000</v>
      </c>
      <c r="F51" s="25">
        <f t="shared" si="3"/>
        <v>380750</v>
      </c>
      <c r="G51" s="66">
        <f>SUM(F51/C51)*100</f>
        <v>99.52635128423628</v>
      </c>
      <c r="H51" s="114">
        <f>SUM(F51/D51)*100</f>
        <v>69.22727272727272</v>
      </c>
      <c r="I51" s="13">
        <f t="shared" si="0"/>
        <v>95.1875</v>
      </c>
    </row>
    <row r="52" spans="1:9" s="24" customFormat="1" ht="13.5" customHeight="1">
      <c r="A52" s="64">
        <v>711</v>
      </c>
      <c r="B52" s="71" t="s">
        <v>80</v>
      </c>
      <c r="C52" s="25">
        <f t="shared" si="3"/>
        <v>382562</v>
      </c>
      <c r="D52" s="75">
        <f t="shared" si="3"/>
        <v>550000</v>
      </c>
      <c r="E52" s="75">
        <f>SUM(E53)</f>
        <v>400000</v>
      </c>
      <c r="F52" s="26">
        <f t="shared" si="3"/>
        <v>380750</v>
      </c>
      <c r="G52" s="66">
        <f>SUM(F52/C52)*100</f>
        <v>99.52635128423628</v>
      </c>
      <c r="H52" s="114">
        <f>SUM(F52/D52)*100</f>
        <v>69.22727272727272</v>
      </c>
      <c r="I52" s="13">
        <f t="shared" si="0"/>
        <v>95.1875</v>
      </c>
    </row>
    <row r="53" spans="1:9" ht="13.5" customHeight="1">
      <c r="A53" s="67">
        <v>7111</v>
      </c>
      <c r="B53" s="81" t="s">
        <v>81</v>
      </c>
      <c r="C53" s="16">
        <v>382562</v>
      </c>
      <c r="D53" s="77">
        <v>550000</v>
      </c>
      <c r="E53" s="77">
        <v>400000</v>
      </c>
      <c r="F53" s="17">
        <v>380750</v>
      </c>
      <c r="G53" s="69">
        <f>SUM(F53/C53)*100</f>
        <v>99.52635128423628</v>
      </c>
      <c r="H53" s="114">
        <f>SUM(F53/D53)*100</f>
        <v>69.22727272727272</v>
      </c>
      <c r="I53" s="13">
        <f t="shared" si="0"/>
        <v>95.1875</v>
      </c>
    </row>
    <row r="54" spans="1:9" ht="13.5" customHeight="1">
      <c r="A54" s="67"/>
      <c r="B54" s="81"/>
      <c r="C54" s="16"/>
      <c r="D54" s="77"/>
      <c r="E54" s="77"/>
      <c r="F54" s="17"/>
      <c r="G54" s="66"/>
      <c r="H54" s="70"/>
      <c r="I54" s="13">
        <v>0</v>
      </c>
    </row>
    <row r="55" spans="1:9" ht="21" customHeight="1">
      <c r="A55" s="368" t="s">
        <v>82</v>
      </c>
      <c r="B55" s="368"/>
      <c r="C55" s="368"/>
      <c r="D55" s="368"/>
      <c r="E55" s="368"/>
      <c r="F55" s="368"/>
      <c r="G55" s="368"/>
      <c r="H55" s="368"/>
      <c r="I55" s="13">
        <v>0</v>
      </c>
    </row>
    <row r="56" spans="1:9" s="84" customFormat="1" ht="13.5" customHeight="1">
      <c r="A56" s="82">
        <v>3</v>
      </c>
      <c r="B56" s="82" t="s">
        <v>18</v>
      </c>
      <c r="C56" s="83">
        <f>SUM(C57,C65,C95,C102,C105,C109)</f>
        <v>1839113</v>
      </c>
      <c r="D56" s="83">
        <f>SUM(D57,D65,D95,D102,D105,D109)</f>
        <v>2459550</v>
      </c>
      <c r="E56" s="298">
        <f>SUM(E57,E65,E95,E102,E105,E109)</f>
        <v>1845780</v>
      </c>
      <c r="F56" s="83">
        <f>SUM(F57,F65,F95,F102,F105,F109)</f>
        <v>1666083</v>
      </c>
      <c r="G56" s="63">
        <f aca="true" t="shared" si="4" ref="G56:G110">SUM(F56/C56)*100</f>
        <v>90.591660218812</v>
      </c>
      <c r="H56" s="63">
        <f>SUM(F56/D56)*100</f>
        <v>67.73934256266391</v>
      </c>
      <c r="I56" s="13">
        <f t="shared" si="0"/>
        <v>90.26444104931248</v>
      </c>
    </row>
    <row r="57" spans="1:9" ht="13.5" customHeight="1">
      <c r="A57" s="85">
        <v>31</v>
      </c>
      <c r="B57" s="85" t="s">
        <v>83</v>
      </c>
      <c r="C57" s="86">
        <f>SUM(C58,C60,C62)</f>
        <v>493482</v>
      </c>
      <c r="D57" s="86">
        <f>SUM(D58,D60,D62)</f>
        <v>466200</v>
      </c>
      <c r="E57" s="299">
        <f>SUM(E58,E60,E62)</f>
        <v>267200</v>
      </c>
      <c r="F57" s="86">
        <f>SUM(F58,F60,F62)</f>
        <v>266398</v>
      </c>
      <c r="G57" s="66">
        <f t="shared" si="4"/>
        <v>53.983326646159334</v>
      </c>
      <c r="H57" s="66">
        <f>SUM(F57/D57)*100</f>
        <v>57.142428142428145</v>
      </c>
      <c r="I57" s="13">
        <f t="shared" si="0"/>
        <v>99.69985029940119</v>
      </c>
    </row>
    <row r="58" spans="1:9" ht="13.5" customHeight="1">
      <c r="A58" s="85">
        <v>311</v>
      </c>
      <c r="B58" s="85" t="s">
        <v>84</v>
      </c>
      <c r="C58" s="87">
        <f>SUM(C59)</f>
        <v>415599</v>
      </c>
      <c r="D58" s="87">
        <f>SUM(D59)</f>
        <v>391000</v>
      </c>
      <c r="E58" s="300">
        <f>SUM(E59)</f>
        <v>221000</v>
      </c>
      <c r="F58" s="87">
        <f>SUM(F59)</f>
        <v>220988</v>
      </c>
      <c r="G58" s="66">
        <f t="shared" si="4"/>
        <v>53.17337144699579</v>
      </c>
      <c r="H58" s="66">
        <f>SUM(F58/D58)*100</f>
        <v>56.51867007672634</v>
      </c>
      <c r="I58" s="13">
        <f t="shared" si="0"/>
        <v>99.99457013574661</v>
      </c>
    </row>
    <row r="59" spans="1:9" ht="12.75">
      <c r="A59" s="88">
        <v>3111</v>
      </c>
      <c r="B59" s="88" t="s">
        <v>85</v>
      </c>
      <c r="C59" s="16">
        <v>415599</v>
      </c>
      <c r="D59" s="77">
        <f>SUM('EKONOM.'!K27)</f>
        <v>391000</v>
      </c>
      <c r="E59" s="77">
        <f>SUM('EKONOM.'!L27)</f>
        <v>221000</v>
      </c>
      <c r="F59" s="77">
        <f>SUM('EKONOM.'!M27)</f>
        <v>220988</v>
      </c>
      <c r="G59" s="70">
        <f t="shared" si="4"/>
        <v>53.17337144699579</v>
      </c>
      <c r="H59" s="66">
        <f aca="true" t="shared" si="5" ref="H59:H111">SUM(F59/D59)*100</f>
        <v>56.51867007672634</v>
      </c>
      <c r="I59" s="13">
        <f t="shared" si="0"/>
        <v>99.99457013574661</v>
      </c>
    </row>
    <row r="60" spans="1:9" s="24" customFormat="1" ht="12.75">
      <c r="A60" s="85">
        <v>312</v>
      </c>
      <c r="B60" s="85" t="s">
        <v>86</v>
      </c>
      <c r="C60" s="25">
        <f>SUM(C61)</f>
        <v>6400</v>
      </c>
      <c r="D60" s="25">
        <f>SUM(D61)</f>
        <v>7400</v>
      </c>
      <c r="E60" s="89">
        <f>SUM(E61)</f>
        <v>7400</v>
      </c>
      <c r="F60" s="25">
        <f>SUM(F61)</f>
        <v>7400</v>
      </c>
      <c r="G60" s="70">
        <f t="shared" si="4"/>
        <v>115.625</v>
      </c>
      <c r="H60" s="66">
        <f t="shared" si="5"/>
        <v>100</v>
      </c>
      <c r="I60" s="13">
        <f t="shared" si="0"/>
        <v>100</v>
      </c>
    </row>
    <row r="61" spans="1:9" ht="12.75">
      <c r="A61" s="88">
        <v>3121</v>
      </c>
      <c r="B61" s="9" t="s">
        <v>86</v>
      </c>
      <c r="C61" s="16">
        <v>6400</v>
      </c>
      <c r="D61" s="77">
        <f>'EKONOM.'!K29</f>
        <v>7400</v>
      </c>
      <c r="E61" s="77">
        <f>'EKONOM.'!L29</f>
        <v>7400</v>
      </c>
      <c r="F61" s="77">
        <f>'EKONOM.'!M29</f>
        <v>7400</v>
      </c>
      <c r="G61" s="70">
        <f t="shared" si="4"/>
        <v>115.625</v>
      </c>
      <c r="H61" s="66">
        <f t="shared" si="5"/>
        <v>100</v>
      </c>
      <c r="I61" s="13">
        <f t="shared" si="0"/>
        <v>100</v>
      </c>
    </row>
    <row r="62" spans="1:9" s="24" customFormat="1" ht="12.75">
      <c r="A62" s="85">
        <v>313</v>
      </c>
      <c r="B62" s="85" t="s">
        <v>87</v>
      </c>
      <c r="C62" s="25">
        <f>SUM(C63+C64)</f>
        <v>71483</v>
      </c>
      <c r="D62" s="25">
        <f>SUM(D63+D64)</f>
        <v>67800</v>
      </c>
      <c r="E62" s="89">
        <f>SUM(E63+E64)</f>
        <v>38800</v>
      </c>
      <c r="F62" s="25">
        <f>SUM(F63+F64)</f>
        <v>38010</v>
      </c>
      <c r="G62" s="66">
        <f t="shared" si="4"/>
        <v>53.173481806863165</v>
      </c>
      <c r="H62" s="66">
        <f t="shared" si="5"/>
        <v>56.06194690265487</v>
      </c>
      <c r="I62" s="13">
        <f t="shared" si="0"/>
        <v>97.9639175257732</v>
      </c>
    </row>
    <row r="63" spans="1:9" ht="12" customHeight="1">
      <c r="A63" s="90">
        <v>3132</v>
      </c>
      <c r="B63" s="90" t="s">
        <v>88</v>
      </c>
      <c r="C63" s="91">
        <v>64418</v>
      </c>
      <c r="D63" s="77">
        <f>'EKONOM.'!K31</f>
        <v>61100</v>
      </c>
      <c r="E63" s="77">
        <f>'EKONOM.'!L31</f>
        <v>35000</v>
      </c>
      <c r="F63" s="77">
        <f>'EKONOM.'!M31</f>
        <v>34253</v>
      </c>
      <c r="G63" s="70">
        <f t="shared" si="4"/>
        <v>53.17302617280885</v>
      </c>
      <c r="H63" s="66">
        <f t="shared" si="5"/>
        <v>56.06055646481178</v>
      </c>
      <c r="I63" s="13">
        <f t="shared" si="0"/>
        <v>97.86571428571429</v>
      </c>
    </row>
    <row r="64" spans="1:9" ht="12" customHeight="1">
      <c r="A64" s="90">
        <v>3133</v>
      </c>
      <c r="B64" s="90" t="s">
        <v>89</v>
      </c>
      <c r="C64" s="91">
        <v>7065</v>
      </c>
      <c r="D64" s="77">
        <f>'EKONOM.'!K32</f>
        <v>6700</v>
      </c>
      <c r="E64" s="77">
        <f>'EKONOM.'!L32</f>
        <v>3800</v>
      </c>
      <c r="F64" s="77">
        <f>'EKONOM.'!M32</f>
        <v>3757</v>
      </c>
      <c r="G64" s="70">
        <f t="shared" si="4"/>
        <v>53.17763623496108</v>
      </c>
      <c r="H64" s="66">
        <f t="shared" si="5"/>
        <v>56.07462686567164</v>
      </c>
      <c r="I64" s="13">
        <f t="shared" si="0"/>
        <v>98.86842105263159</v>
      </c>
    </row>
    <row r="65" spans="1:9" ht="12.75" customHeight="1">
      <c r="A65" s="85">
        <v>32</v>
      </c>
      <c r="B65" s="85" t="s">
        <v>90</v>
      </c>
      <c r="C65" s="87">
        <f>SUM(C66+C70+C76+C86+C88)</f>
        <v>988112</v>
      </c>
      <c r="D65" s="87">
        <f>SUM(D66+D70+D76+D86+D88)</f>
        <v>1447650</v>
      </c>
      <c r="E65" s="300">
        <f>SUM(E66+E70+E76+E86+E88)</f>
        <v>1198000</v>
      </c>
      <c r="F65" s="87">
        <f>SUM(F66+F70+F76+F86+F88)</f>
        <v>1086574</v>
      </c>
      <c r="G65" s="66">
        <f t="shared" si="4"/>
        <v>109.96465987661317</v>
      </c>
      <c r="H65" s="66">
        <f t="shared" si="5"/>
        <v>75.05778330397541</v>
      </c>
      <c r="I65" s="13">
        <f t="shared" si="0"/>
        <v>90.69899833055092</v>
      </c>
    </row>
    <row r="66" spans="1:9" s="24" customFormat="1" ht="12" customHeight="1">
      <c r="A66" s="92">
        <v>321</v>
      </c>
      <c r="B66" s="92" t="s">
        <v>91</v>
      </c>
      <c r="C66" s="93">
        <f>SUM(C67:C69)</f>
        <v>3318</v>
      </c>
      <c r="D66" s="93">
        <f>SUM(D67:D69)</f>
        <v>13500</v>
      </c>
      <c r="E66" s="301">
        <f>SUM(E67:E69)</f>
        <v>2000</v>
      </c>
      <c r="F66" s="93">
        <f>SUM(F67:F69)</f>
        <v>1372</v>
      </c>
      <c r="G66" s="66">
        <f t="shared" si="4"/>
        <v>41.35021097046413</v>
      </c>
      <c r="H66" s="66">
        <f t="shared" si="5"/>
        <v>10.162962962962963</v>
      </c>
      <c r="I66" s="13">
        <f t="shared" si="0"/>
        <v>68.60000000000001</v>
      </c>
    </row>
    <row r="67" spans="1:9" ht="12.75" customHeight="1">
      <c r="A67" s="94">
        <v>3211</v>
      </c>
      <c r="B67" s="95" t="s">
        <v>92</v>
      </c>
      <c r="C67" s="91">
        <v>3183</v>
      </c>
      <c r="D67" s="77">
        <f>'EKONOM.'!K35</f>
        <v>4500</v>
      </c>
      <c r="E67" s="77">
        <f>'EKONOM.'!L35</f>
        <v>1500</v>
      </c>
      <c r="F67" s="77">
        <f>'EKONOM.'!M35</f>
        <v>1022</v>
      </c>
      <c r="G67" s="70">
        <f t="shared" si="4"/>
        <v>32.10807414388942</v>
      </c>
      <c r="H67" s="66">
        <f t="shared" si="5"/>
        <v>22.711111111111112</v>
      </c>
      <c r="I67" s="13">
        <f t="shared" si="0"/>
        <v>68.13333333333334</v>
      </c>
    </row>
    <row r="68" spans="1:9" ht="12.75" customHeight="1">
      <c r="A68" s="94">
        <v>3213</v>
      </c>
      <c r="B68" s="95" t="s">
        <v>93</v>
      </c>
      <c r="C68" s="91">
        <v>135</v>
      </c>
      <c r="D68" s="77">
        <f>'EKONOM.'!K37</f>
        <v>8000</v>
      </c>
      <c r="E68" s="77">
        <f>'EKONOM.'!L37</f>
        <v>0</v>
      </c>
      <c r="F68" s="77">
        <f>'EKONOM.'!M37</f>
        <v>0</v>
      </c>
      <c r="G68" s="70">
        <f t="shared" si="4"/>
        <v>0</v>
      </c>
      <c r="H68" s="66">
        <f t="shared" si="5"/>
        <v>0</v>
      </c>
      <c r="I68" s="13">
        <v>0</v>
      </c>
    </row>
    <row r="69" spans="1:9" ht="12.75" customHeight="1">
      <c r="A69" s="94">
        <v>3214</v>
      </c>
      <c r="B69" s="95" t="s">
        <v>94</v>
      </c>
      <c r="C69" s="91"/>
      <c r="D69" s="77">
        <f>'EKONOM.'!K36</f>
        <v>1000</v>
      </c>
      <c r="E69" s="77">
        <f>'EKONOM.'!L36</f>
        <v>500</v>
      </c>
      <c r="F69" s="77">
        <f>'EKONOM.'!M36</f>
        <v>350</v>
      </c>
      <c r="G69" s="70">
        <v>0</v>
      </c>
      <c r="H69" s="66">
        <f t="shared" si="5"/>
        <v>35</v>
      </c>
      <c r="I69" s="13">
        <f t="shared" si="0"/>
        <v>70</v>
      </c>
    </row>
    <row r="70" spans="1:9" s="24" customFormat="1" ht="12.75">
      <c r="A70" s="92">
        <v>322</v>
      </c>
      <c r="B70" s="92" t="s">
        <v>95</v>
      </c>
      <c r="C70" s="93">
        <f>SUM(C71:C75)</f>
        <v>296101</v>
      </c>
      <c r="D70" s="93">
        <f>SUM(D71:D75)</f>
        <v>454000</v>
      </c>
      <c r="E70" s="301">
        <f>SUM(E71:E75)</f>
        <v>394100</v>
      </c>
      <c r="F70" s="93">
        <f>SUM(F71:F75)</f>
        <v>335977</v>
      </c>
      <c r="G70" s="66">
        <f t="shared" si="4"/>
        <v>113.46702645381137</v>
      </c>
      <c r="H70" s="66">
        <f t="shared" si="5"/>
        <v>74.00374449339206</v>
      </c>
      <c r="I70" s="13">
        <f t="shared" si="0"/>
        <v>85.25171276325806</v>
      </c>
    </row>
    <row r="71" spans="1:9" ht="12.75" customHeight="1">
      <c r="A71" s="90">
        <v>3221</v>
      </c>
      <c r="B71" s="96" t="s">
        <v>96</v>
      </c>
      <c r="C71" s="91">
        <v>7546</v>
      </c>
      <c r="D71" s="77">
        <f>'EKONOM.'!K39</f>
        <v>20000</v>
      </c>
      <c r="E71" s="77">
        <f>'EKONOM.'!L39</f>
        <v>6000</v>
      </c>
      <c r="F71" s="77">
        <f>'EKONOM.'!M39</f>
        <v>5923</v>
      </c>
      <c r="G71" s="70">
        <f t="shared" si="4"/>
        <v>78.4919162470183</v>
      </c>
      <c r="H71" s="66">
        <f t="shared" si="5"/>
        <v>29.615000000000002</v>
      </c>
      <c r="I71" s="13">
        <f t="shared" si="0"/>
        <v>98.71666666666667</v>
      </c>
    </row>
    <row r="72" spans="1:9" ht="12.75" customHeight="1">
      <c r="A72" s="94">
        <v>3223</v>
      </c>
      <c r="B72" s="96" t="s">
        <v>97</v>
      </c>
      <c r="C72" s="91">
        <v>157029</v>
      </c>
      <c r="D72" s="97">
        <f>'EKONOM.'!K40</f>
        <v>212500</v>
      </c>
      <c r="E72" s="97">
        <f>'EKONOM.'!L40</f>
        <v>192000</v>
      </c>
      <c r="F72" s="97">
        <f>'EKONOM.'!M40</f>
        <v>178615</v>
      </c>
      <c r="G72" s="70">
        <f t="shared" si="4"/>
        <v>113.74650542256526</v>
      </c>
      <c r="H72" s="66">
        <f t="shared" si="5"/>
        <v>84.05411764705882</v>
      </c>
      <c r="I72" s="13">
        <f t="shared" si="0"/>
        <v>93.02864583333333</v>
      </c>
    </row>
    <row r="73" spans="1:9" ht="12.75" customHeight="1">
      <c r="A73" s="94">
        <v>3224</v>
      </c>
      <c r="B73" s="96" t="s">
        <v>98</v>
      </c>
      <c r="C73" s="91">
        <v>117324</v>
      </c>
      <c r="D73" s="97">
        <f>'EKONOM.'!K41</f>
        <v>200500</v>
      </c>
      <c r="E73" s="97">
        <f>'EKONOM.'!L41</f>
        <v>179600</v>
      </c>
      <c r="F73" s="97">
        <f>'EKONOM.'!M41</f>
        <v>135346</v>
      </c>
      <c r="G73" s="70">
        <f t="shared" si="4"/>
        <v>115.36088097916878</v>
      </c>
      <c r="H73" s="66">
        <f t="shared" si="5"/>
        <v>67.50423940149626</v>
      </c>
      <c r="I73" s="13">
        <f t="shared" si="0"/>
        <v>75.3596881959911</v>
      </c>
    </row>
    <row r="74" spans="1:9" ht="12.75" customHeight="1">
      <c r="A74" s="90">
        <v>3225</v>
      </c>
      <c r="B74" s="96" t="s">
        <v>99</v>
      </c>
      <c r="C74" s="91">
        <v>8731</v>
      </c>
      <c r="D74" s="77">
        <f>'EKONOM.'!K42</f>
        <v>15000</v>
      </c>
      <c r="E74" s="77">
        <f>'EKONOM.'!L42</f>
        <v>13500</v>
      </c>
      <c r="F74" s="77">
        <f>'EKONOM.'!M42</f>
        <v>13252</v>
      </c>
      <c r="G74" s="70">
        <f t="shared" si="4"/>
        <v>151.78101019356316</v>
      </c>
      <c r="H74" s="66">
        <f t="shared" si="5"/>
        <v>88.34666666666666</v>
      </c>
      <c r="I74" s="13">
        <f t="shared" si="0"/>
        <v>98.16296296296296</v>
      </c>
    </row>
    <row r="75" spans="1:9" ht="12.75" customHeight="1">
      <c r="A75" s="90">
        <v>3227</v>
      </c>
      <c r="B75" s="96" t="s">
        <v>100</v>
      </c>
      <c r="C75" s="77">
        <v>5471</v>
      </c>
      <c r="D75" s="77">
        <f>'EKONOM.'!K43</f>
        <v>6000</v>
      </c>
      <c r="E75" s="77">
        <f>'EKONOM.'!L43</f>
        <v>3000</v>
      </c>
      <c r="F75" s="77">
        <f>'EKONOM.'!M43</f>
        <v>2841</v>
      </c>
      <c r="G75" s="69">
        <f t="shared" si="4"/>
        <v>51.928349479071464</v>
      </c>
      <c r="H75" s="66">
        <f t="shared" si="5"/>
        <v>47.349999999999994</v>
      </c>
      <c r="I75" s="13">
        <f aca="true" t="shared" si="6" ref="I75:I132">SUM(F75/E75)*100</f>
        <v>94.69999999999999</v>
      </c>
    </row>
    <row r="76" spans="1:9" s="24" customFormat="1" ht="12.75">
      <c r="A76" s="92">
        <v>323</v>
      </c>
      <c r="B76" s="92" t="s">
        <v>101</v>
      </c>
      <c r="C76" s="93">
        <f>SUM(C77:C85)</f>
        <v>543270</v>
      </c>
      <c r="D76" s="93">
        <f>SUM(D77:D85)</f>
        <v>671150</v>
      </c>
      <c r="E76" s="301">
        <f>SUM(E77:E85)</f>
        <v>589800</v>
      </c>
      <c r="F76" s="93">
        <f>SUM(F77:F85)</f>
        <v>568273</v>
      </c>
      <c r="G76" s="66">
        <f t="shared" si="4"/>
        <v>104.60231560734073</v>
      </c>
      <c r="H76" s="66">
        <f t="shared" si="5"/>
        <v>84.67153393429189</v>
      </c>
      <c r="I76" s="13">
        <f t="shared" si="6"/>
        <v>96.35011868429977</v>
      </c>
    </row>
    <row r="77" spans="1:9" ht="12.75" customHeight="1">
      <c r="A77" s="90">
        <v>3231</v>
      </c>
      <c r="B77" s="98" t="s">
        <v>102</v>
      </c>
      <c r="C77" s="91">
        <v>29306</v>
      </c>
      <c r="D77" s="77">
        <f>'EKONOM.'!K45</f>
        <v>30000</v>
      </c>
      <c r="E77" s="77">
        <f>'EKONOM.'!L45</f>
        <v>33000</v>
      </c>
      <c r="F77" s="77">
        <f>'EKONOM.'!M45</f>
        <v>29370</v>
      </c>
      <c r="G77" s="70">
        <f t="shared" si="4"/>
        <v>100.21838531358766</v>
      </c>
      <c r="H77" s="66">
        <f t="shared" si="5"/>
        <v>97.89999999999999</v>
      </c>
      <c r="I77" s="13">
        <f t="shared" si="6"/>
        <v>89</v>
      </c>
    </row>
    <row r="78" spans="1:9" ht="12.75" customHeight="1">
      <c r="A78" s="90">
        <v>3232</v>
      </c>
      <c r="B78" s="98" t="s">
        <v>103</v>
      </c>
      <c r="C78" s="91">
        <v>58382</v>
      </c>
      <c r="D78" s="77">
        <f>'EKONOM.'!K46</f>
        <v>103000</v>
      </c>
      <c r="E78" s="77">
        <f>'EKONOM.'!L46</f>
        <v>91000</v>
      </c>
      <c r="F78" s="77">
        <f>'EKONOM.'!M46</f>
        <v>87486</v>
      </c>
      <c r="G78" s="70">
        <f t="shared" si="4"/>
        <v>149.8509814668905</v>
      </c>
      <c r="H78" s="66">
        <f t="shared" si="5"/>
        <v>84.9378640776699</v>
      </c>
      <c r="I78" s="13">
        <f t="shared" si="6"/>
        <v>96.13846153846154</v>
      </c>
    </row>
    <row r="79" spans="1:9" ht="13.5" customHeight="1">
      <c r="A79" s="94">
        <v>3233</v>
      </c>
      <c r="B79" s="95" t="s">
        <v>104</v>
      </c>
      <c r="C79" s="91">
        <v>30011</v>
      </c>
      <c r="D79" s="77">
        <f>'EKONOM.'!K14+'EKONOM.'!K47</f>
        <v>47000</v>
      </c>
      <c r="E79" s="77">
        <f>'EKONOM.'!L14+'EKONOM.'!L47</f>
        <v>48000</v>
      </c>
      <c r="F79" s="77">
        <f>'EKONOM.'!M14+'EKONOM.'!M47</f>
        <v>46670</v>
      </c>
      <c r="G79" s="70">
        <f t="shared" si="4"/>
        <v>155.5096464629636</v>
      </c>
      <c r="H79" s="66">
        <f t="shared" si="5"/>
        <v>99.29787234042553</v>
      </c>
      <c r="I79" s="13">
        <f t="shared" si="6"/>
        <v>97.22916666666667</v>
      </c>
    </row>
    <row r="80" spans="1:9" ht="12.75" customHeight="1">
      <c r="A80" s="94">
        <v>3234</v>
      </c>
      <c r="B80" s="95" t="s">
        <v>105</v>
      </c>
      <c r="C80" s="91">
        <v>107333</v>
      </c>
      <c r="D80" s="77">
        <f>'EKONOM.'!K48</f>
        <v>141800</v>
      </c>
      <c r="E80" s="77">
        <f>'EKONOM.'!L48</f>
        <v>51700</v>
      </c>
      <c r="F80" s="77">
        <f>'EKONOM.'!M48</f>
        <v>47757</v>
      </c>
      <c r="G80" s="70">
        <f t="shared" si="4"/>
        <v>44.49423755974398</v>
      </c>
      <c r="H80" s="66">
        <f t="shared" si="5"/>
        <v>33.679125528913964</v>
      </c>
      <c r="I80" s="13">
        <f t="shared" si="6"/>
        <v>92.37330754352031</v>
      </c>
    </row>
    <row r="81" spans="1:9" ht="12.75" customHeight="1">
      <c r="A81" s="94">
        <v>3235</v>
      </c>
      <c r="B81" s="95" t="s">
        <v>106</v>
      </c>
      <c r="C81" s="91">
        <v>20803</v>
      </c>
      <c r="D81" s="77">
        <f>'EKONOM.'!K15+'EKONOM.'!K49</f>
        <v>30000</v>
      </c>
      <c r="E81" s="77">
        <f>'EKONOM.'!L15+'EKONOM.'!L49</f>
        <v>35000</v>
      </c>
      <c r="F81" s="77">
        <f>'EKONOM.'!M15+'EKONOM.'!M49</f>
        <v>33313</v>
      </c>
      <c r="G81" s="70">
        <f t="shared" si="4"/>
        <v>160.13555737153297</v>
      </c>
      <c r="H81" s="66">
        <f t="shared" si="5"/>
        <v>111.04333333333334</v>
      </c>
      <c r="I81" s="13">
        <f t="shared" si="6"/>
        <v>95.17999999999999</v>
      </c>
    </row>
    <row r="82" spans="1:9" ht="12.75" customHeight="1">
      <c r="A82" s="94">
        <v>3236</v>
      </c>
      <c r="B82" s="95" t="s">
        <v>107</v>
      </c>
      <c r="C82" s="91">
        <v>0</v>
      </c>
      <c r="D82" s="77">
        <f>'EKONOM.'!K50</f>
        <v>5000</v>
      </c>
      <c r="E82" s="77">
        <f>'EKONOM.'!L50</f>
        <v>0</v>
      </c>
      <c r="F82" s="77">
        <f>'EKONOM.'!M50</f>
        <v>0</v>
      </c>
      <c r="G82" s="66">
        <v>0</v>
      </c>
      <c r="H82" s="66">
        <f t="shared" si="5"/>
        <v>0</v>
      </c>
      <c r="I82" s="13">
        <v>0</v>
      </c>
    </row>
    <row r="83" spans="1:9" ht="12.75" customHeight="1">
      <c r="A83" s="94">
        <v>3237</v>
      </c>
      <c r="B83" s="95" t="s">
        <v>108</v>
      </c>
      <c r="C83" s="91">
        <v>231744</v>
      </c>
      <c r="D83" s="77">
        <f>'EKONOM.'!K51</f>
        <v>247350</v>
      </c>
      <c r="E83" s="77">
        <f>'EKONOM.'!L51</f>
        <v>278100</v>
      </c>
      <c r="F83" s="77">
        <f>'EKONOM.'!M51</f>
        <v>274393</v>
      </c>
      <c r="G83" s="66">
        <f t="shared" si="4"/>
        <v>118.40349696216515</v>
      </c>
      <c r="H83" s="66">
        <f t="shared" si="5"/>
        <v>110.93309076207802</v>
      </c>
      <c r="I83" s="13">
        <f t="shared" si="6"/>
        <v>98.66702624955053</v>
      </c>
    </row>
    <row r="84" spans="1:9" ht="12.75" customHeight="1">
      <c r="A84" s="94">
        <v>3238</v>
      </c>
      <c r="B84" s="95" t="s">
        <v>109</v>
      </c>
      <c r="C84" s="91">
        <v>55387</v>
      </c>
      <c r="D84" s="77">
        <f>'EKONOM.'!K52</f>
        <v>50000</v>
      </c>
      <c r="E84" s="77">
        <f>'EKONOM.'!L52</f>
        <v>42000</v>
      </c>
      <c r="F84" s="77">
        <f>'EKONOM.'!M52</f>
        <v>42000</v>
      </c>
      <c r="G84" s="66">
        <f t="shared" si="4"/>
        <v>75.83006842760936</v>
      </c>
      <c r="H84" s="66">
        <f t="shared" si="5"/>
        <v>84</v>
      </c>
      <c r="I84" s="13">
        <f t="shared" si="6"/>
        <v>100</v>
      </c>
    </row>
    <row r="85" spans="1:9" ht="12.75" customHeight="1">
      <c r="A85" s="90">
        <v>3239</v>
      </c>
      <c r="B85" s="98" t="s">
        <v>110</v>
      </c>
      <c r="C85" s="91">
        <v>10304</v>
      </c>
      <c r="D85" s="77">
        <f>'EKONOM.'!K53</f>
        <v>17000</v>
      </c>
      <c r="E85" s="77">
        <f>'EKONOM.'!L53</f>
        <v>11000</v>
      </c>
      <c r="F85" s="77">
        <f>'EKONOM.'!M53</f>
        <v>7284</v>
      </c>
      <c r="G85" s="66">
        <f t="shared" si="4"/>
        <v>70.69099378881988</v>
      </c>
      <c r="H85" s="66">
        <f t="shared" si="5"/>
        <v>42.84705882352941</v>
      </c>
      <c r="I85" s="13">
        <f t="shared" si="6"/>
        <v>66.21818181818182</v>
      </c>
    </row>
    <row r="86" spans="1:9" ht="12.75" customHeight="1">
      <c r="A86" s="99">
        <v>324</v>
      </c>
      <c r="B86" s="100" t="s">
        <v>111</v>
      </c>
      <c r="C86" s="101">
        <f>SUM(C87)</f>
        <v>0</v>
      </c>
      <c r="D86" s="101">
        <f>SUM(D87)</f>
        <v>0</v>
      </c>
      <c r="E86" s="302">
        <f>SUM(E87)</f>
        <v>0</v>
      </c>
      <c r="F86" s="101">
        <f>SUM(F87)</f>
        <v>0</v>
      </c>
      <c r="G86" s="66">
        <v>0</v>
      </c>
      <c r="H86" s="66">
        <v>0</v>
      </c>
      <c r="I86" s="13">
        <v>0</v>
      </c>
    </row>
    <row r="87" spans="1:9" ht="12.75" customHeight="1">
      <c r="A87" s="90">
        <v>3241</v>
      </c>
      <c r="B87" s="98" t="s">
        <v>111</v>
      </c>
      <c r="C87" s="91">
        <v>0</v>
      </c>
      <c r="D87" s="77">
        <v>0</v>
      </c>
      <c r="E87" s="77">
        <v>0</v>
      </c>
      <c r="F87" s="77">
        <v>0</v>
      </c>
      <c r="G87" s="66">
        <v>0</v>
      </c>
      <c r="H87" s="66">
        <v>0</v>
      </c>
      <c r="I87" s="13">
        <v>0</v>
      </c>
    </row>
    <row r="88" spans="1:9" s="24" customFormat="1" ht="12.75">
      <c r="A88" s="92">
        <v>329</v>
      </c>
      <c r="B88" s="92" t="s">
        <v>112</v>
      </c>
      <c r="C88" s="93">
        <f>SUM(C89:C94)</f>
        <v>145423</v>
      </c>
      <c r="D88" s="93">
        <f>SUM(D89:D94)</f>
        <v>309000</v>
      </c>
      <c r="E88" s="301">
        <f>SUM(E89:E94)</f>
        <v>212100</v>
      </c>
      <c r="F88" s="93">
        <f>SUM(F89:F94)</f>
        <v>180952</v>
      </c>
      <c r="G88" s="66">
        <f t="shared" si="4"/>
        <v>124.43148607854329</v>
      </c>
      <c r="H88" s="66">
        <f t="shared" si="5"/>
        <v>58.56051779935275</v>
      </c>
      <c r="I88" s="13">
        <f t="shared" si="6"/>
        <v>85.31447430457332</v>
      </c>
    </row>
    <row r="89" spans="1:9" ht="14.25" customHeight="1">
      <c r="A89" s="102">
        <v>3291</v>
      </c>
      <c r="B89" s="103" t="s">
        <v>113</v>
      </c>
      <c r="C89" s="91">
        <v>13283</v>
      </c>
      <c r="D89" s="77">
        <f>'EKONOM.'!K17</f>
        <v>26000</v>
      </c>
      <c r="E89" s="77">
        <f>'EKONOM.'!L17</f>
        <v>15000</v>
      </c>
      <c r="F89" s="77">
        <f>'EKONOM.'!M17</f>
        <v>13694</v>
      </c>
      <c r="G89" s="66">
        <f t="shared" si="4"/>
        <v>103.09418053150642</v>
      </c>
      <c r="H89" s="66">
        <f t="shared" si="5"/>
        <v>52.669230769230765</v>
      </c>
      <c r="I89" s="13">
        <f t="shared" si="6"/>
        <v>91.29333333333334</v>
      </c>
    </row>
    <row r="90" spans="1:9" ht="12.75" customHeight="1">
      <c r="A90" s="90">
        <v>3292</v>
      </c>
      <c r="B90" s="98" t="s">
        <v>114</v>
      </c>
      <c r="C90" s="91">
        <v>3654</v>
      </c>
      <c r="D90" s="77">
        <f>'EKONOM.'!K55</f>
        <v>10000</v>
      </c>
      <c r="E90" s="77">
        <f>'EKONOM.'!L55</f>
        <v>3000</v>
      </c>
      <c r="F90" s="77">
        <f>'EKONOM.'!M55</f>
        <v>547</v>
      </c>
      <c r="G90" s="66">
        <f t="shared" si="4"/>
        <v>14.969896004378763</v>
      </c>
      <c r="H90" s="66">
        <f t="shared" si="5"/>
        <v>5.47</v>
      </c>
      <c r="I90" s="13">
        <f t="shared" si="6"/>
        <v>18.23333333333333</v>
      </c>
    </row>
    <row r="91" spans="1:9" ht="12.75" customHeight="1">
      <c r="A91" s="90">
        <v>3293</v>
      </c>
      <c r="B91" s="95" t="s">
        <v>115</v>
      </c>
      <c r="C91" s="91">
        <v>18760</v>
      </c>
      <c r="D91" s="77">
        <f>'EKONOM.'!K56</f>
        <v>28000</v>
      </c>
      <c r="E91" s="77">
        <f>'EKONOM.'!L56</f>
        <v>13000</v>
      </c>
      <c r="F91" s="77">
        <f>'EKONOM.'!M56</f>
        <v>8394</v>
      </c>
      <c r="G91" s="66">
        <f t="shared" si="4"/>
        <v>44.74413646055437</v>
      </c>
      <c r="H91" s="66">
        <f t="shared" si="5"/>
        <v>29.978571428571428</v>
      </c>
      <c r="I91" s="13">
        <f t="shared" si="6"/>
        <v>64.56923076923077</v>
      </c>
    </row>
    <row r="92" spans="1:9" ht="12.75" customHeight="1">
      <c r="A92" s="90">
        <v>3294</v>
      </c>
      <c r="B92" s="95" t="s">
        <v>116</v>
      </c>
      <c r="C92" s="91">
        <v>1500</v>
      </c>
      <c r="D92" s="77">
        <f>'EKONOM.'!K57</f>
        <v>2000</v>
      </c>
      <c r="E92" s="77">
        <f>'EKONOM.'!L57</f>
        <v>2500</v>
      </c>
      <c r="F92" s="77">
        <f>'EKONOM.'!M57</f>
        <v>2500</v>
      </c>
      <c r="G92" s="66">
        <f t="shared" si="4"/>
        <v>166.66666666666669</v>
      </c>
      <c r="H92" s="66">
        <f t="shared" si="5"/>
        <v>125</v>
      </c>
      <c r="I92" s="13">
        <f t="shared" si="6"/>
        <v>100</v>
      </c>
    </row>
    <row r="93" spans="1:9" ht="12.75" customHeight="1">
      <c r="A93" s="90">
        <v>3295</v>
      </c>
      <c r="B93" s="95" t="s">
        <v>224</v>
      </c>
      <c r="C93" s="91">
        <v>1135</v>
      </c>
      <c r="D93" s="77">
        <f>'EKONOM.'!K58</f>
        <v>1000</v>
      </c>
      <c r="E93" s="77">
        <f>'EKONOM.'!L58</f>
        <v>1000</v>
      </c>
      <c r="F93" s="77">
        <f>'EKONOM.'!M58</f>
        <v>501</v>
      </c>
      <c r="G93" s="66">
        <f t="shared" si="4"/>
        <v>44.140969162995596</v>
      </c>
      <c r="H93" s="66">
        <f t="shared" si="5"/>
        <v>50.1</v>
      </c>
      <c r="I93" s="13">
        <f t="shared" si="6"/>
        <v>50.1</v>
      </c>
    </row>
    <row r="94" spans="1:9" ht="12.75" customHeight="1">
      <c r="A94" s="90">
        <v>3299</v>
      </c>
      <c r="B94" s="95" t="s">
        <v>112</v>
      </c>
      <c r="C94" s="91">
        <v>107091</v>
      </c>
      <c r="D94" s="77">
        <f>'EKONOM.'!K59+'EKONOM.'!K18</f>
        <v>242000</v>
      </c>
      <c r="E94" s="77">
        <f>'EKONOM.'!L59+'EKONOM.'!L18</f>
        <v>177600</v>
      </c>
      <c r="F94" s="77">
        <f>'EKONOM.'!M59+'EKONOM.'!M18</f>
        <v>155316</v>
      </c>
      <c r="G94" s="66">
        <f t="shared" si="4"/>
        <v>145.03179538896828</v>
      </c>
      <c r="H94" s="66">
        <f t="shared" si="5"/>
        <v>64.1801652892562</v>
      </c>
      <c r="I94" s="13">
        <f t="shared" si="6"/>
        <v>87.4527027027027</v>
      </c>
    </row>
    <row r="95" spans="1:9" ht="12.75">
      <c r="A95" s="92">
        <v>34</v>
      </c>
      <c r="B95" s="92" t="s">
        <v>117</v>
      </c>
      <c r="C95" s="104">
        <f>SUM(C98+C96)</f>
        <v>7254</v>
      </c>
      <c r="D95" s="104">
        <f>SUM(D98+D96)</f>
        <v>29500</v>
      </c>
      <c r="E95" s="303">
        <f>SUM(E98+E96)</f>
        <v>10550</v>
      </c>
      <c r="F95" s="104">
        <f>SUM(F98+F96)</f>
        <v>9609</v>
      </c>
      <c r="G95" s="66">
        <f t="shared" si="4"/>
        <v>132.464846980976</v>
      </c>
      <c r="H95" s="66">
        <f t="shared" si="5"/>
        <v>32.5728813559322</v>
      </c>
      <c r="I95" s="13">
        <f t="shared" si="6"/>
        <v>91.08056872037915</v>
      </c>
    </row>
    <row r="96" spans="1:9" ht="12.75">
      <c r="A96" s="92">
        <v>342</v>
      </c>
      <c r="B96" s="92" t="s">
        <v>118</v>
      </c>
      <c r="C96" s="104">
        <f>SUM(C97)</f>
        <v>0</v>
      </c>
      <c r="D96" s="104">
        <f>SUM(D97)</f>
        <v>0</v>
      </c>
      <c r="E96" s="303">
        <f>SUM(E97)</f>
        <v>0</v>
      </c>
      <c r="F96" s="104">
        <f>SUM(F97)</f>
        <v>0</v>
      </c>
      <c r="G96" s="66">
        <v>0</v>
      </c>
      <c r="H96" s="66">
        <v>0</v>
      </c>
      <c r="I96" s="13">
        <v>0</v>
      </c>
    </row>
    <row r="97" spans="1:9" ht="12.75">
      <c r="A97" s="88">
        <v>3423</v>
      </c>
      <c r="B97" s="88" t="s">
        <v>119</v>
      </c>
      <c r="C97" s="105"/>
      <c r="D97" s="294">
        <v>0</v>
      </c>
      <c r="E97" s="294">
        <v>0</v>
      </c>
      <c r="F97" s="294">
        <v>0</v>
      </c>
      <c r="G97" s="66">
        <v>0</v>
      </c>
      <c r="H97" s="66">
        <v>0</v>
      </c>
      <c r="I97" s="13">
        <v>0</v>
      </c>
    </row>
    <row r="98" spans="1:9" s="24" customFormat="1" ht="12.75">
      <c r="A98" s="92">
        <v>343</v>
      </c>
      <c r="B98" s="92" t="s">
        <v>120</v>
      </c>
      <c r="C98" s="25">
        <f>SUM(C99:C101)</f>
        <v>7254</v>
      </c>
      <c r="D98" s="25">
        <f>SUM(D99:D101)</f>
        <v>29500</v>
      </c>
      <c r="E98" s="89">
        <f>SUM(E99:E101)</f>
        <v>10550</v>
      </c>
      <c r="F98" s="25">
        <f>SUM(F99:F101)</f>
        <v>9609</v>
      </c>
      <c r="G98" s="66">
        <f t="shared" si="4"/>
        <v>132.464846980976</v>
      </c>
      <c r="H98" s="66">
        <f t="shared" si="5"/>
        <v>32.5728813559322</v>
      </c>
      <c r="I98" s="13">
        <f t="shared" si="6"/>
        <v>91.08056872037915</v>
      </c>
    </row>
    <row r="99" spans="1:9" ht="12.75" customHeight="1">
      <c r="A99" s="90">
        <v>3431</v>
      </c>
      <c r="B99" s="98" t="s">
        <v>121</v>
      </c>
      <c r="C99" s="91">
        <v>6331</v>
      </c>
      <c r="D99" s="77">
        <f>'EKONOM.'!K62</f>
        <v>7000</v>
      </c>
      <c r="E99" s="77">
        <f>'EKONOM.'!L62</f>
        <v>6500</v>
      </c>
      <c r="F99" s="77">
        <f>'EKONOM.'!M62</f>
        <v>5867</v>
      </c>
      <c r="G99" s="66">
        <f t="shared" si="4"/>
        <v>92.67098404675407</v>
      </c>
      <c r="H99" s="66">
        <f t="shared" si="5"/>
        <v>83.81428571428572</v>
      </c>
      <c r="I99" s="13">
        <f t="shared" si="6"/>
        <v>90.26153846153846</v>
      </c>
    </row>
    <row r="100" spans="1:9" ht="12.75" customHeight="1">
      <c r="A100" s="90">
        <v>3433</v>
      </c>
      <c r="B100" s="98" t="s">
        <v>122</v>
      </c>
      <c r="C100" s="91">
        <v>8</v>
      </c>
      <c r="D100" s="77">
        <f>'EKONOM.'!K63</f>
        <v>1000</v>
      </c>
      <c r="E100" s="77">
        <f>'EKONOM.'!L63</f>
        <v>50</v>
      </c>
      <c r="F100" s="77">
        <f>'EKONOM.'!M63</f>
        <v>11</v>
      </c>
      <c r="G100" s="66">
        <f t="shared" si="4"/>
        <v>137.5</v>
      </c>
      <c r="H100" s="66">
        <f t="shared" si="5"/>
        <v>1.0999999999999999</v>
      </c>
      <c r="I100" s="13">
        <f t="shared" si="6"/>
        <v>22</v>
      </c>
    </row>
    <row r="101" spans="1:9" ht="12.75" customHeight="1">
      <c r="A101" s="90">
        <v>3434</v>
      </c>
      <c r="B101" s="98" t="s">
        <v>112</v>
      </c>
      <c r="C101" s="91">
        <v>915</v>
      </c>
      <c r="D101" s="77">
        <f>'EKONOM.'!K64</f>
        <v>21500</v>
      </c>
      <c r="E101" s="77">
        <f>'EKONOM.'!L64</f>
        <v>4000</v>
      </c>
      <c r="F101" s="77">
        <f>'EKONOM.'!M64</f>
        <v>3731</v>
      </c>
      <c r="G101" s="66">
        <f t="shared" si="4"/>
        <v>407.75956284153006</v>
      </c>
      <c r="H101" s="66">
        <f t="shared" si="5"/>
        <v>17.35348837209302</v>
      </c>
      <c r="I101" s="13">
        <f t="shared" si="6"/>
        <v>93.27499999999999</v>
      </c>
    </row>
    <row r="102" spans="1:9" ht="12.75" customHeight="1">
      <c r="A102" s="106">
        <v>36</v>
      </c>
      <c r="B102" s="107" t="s">
        <v>123</v>
      </c>
      <c r="C102" s="101">
        <f>SUM(C103)</f>
        <v>18610</v>
      </c>
      <c r="D102" s="101">
        <f aca="true" t="shared" si="7" ref="D102:F103">SUM(D103)</f>
        <v>39500</v>
      </c>
      <c r="E102" s="302">
        <f t="shared" si="7"/>
        <v>20000</v>
      </c>
      <c r="F102" s="101">
        <f t="shared" si="7"/>
        <v>19976</v>
      </c>
      <c r="G102" s="66">
        <f t="shared" si="4"/>
        <v>107.34013970983342</v>
      </c>
      <c r="H102" s="66">
        <f t="shared" si="5"/>
        <v>50.57215189873418</v>
      </c>
      <c r="I102" s="13">
        <f t="shared" si="6"/>
        <v>99.88</v>
      </c>
    </row>
    <row r="103" spans="1:9" ht="12.75" customHeight="1">
      <c r="A103" s="106">
        <v>366</v>
      </c>
      <c r="B103" s="107" t="s">
        <v>124</v>
      </c>
      <c r="C103" s="101">
        <f>SUM(C104)</f>
        <v>18610</v>
      </c>
      <c r="D103" s="101">
        <f t="shared" si="7"/>
        <v>39500</v>
      </c>
      <c r="E103" s="302">
        <f t="shared" si="7"/>
        <v>20000</v>
      </c>
      <c r="F103" s="101">
        <f>SUM(F104)</f>
        <v>19976</v>
      </c>
      <c r="G103" s="66">
        <f t="shared" si="4"/>
        <v>107.34013970983342</v>
      </c>
      <c r="H103" s="66">
        <f t="shared" si="5"/>
        <v>50.57215189873418</v>
      </c>
      <c r="I103" s="13">
        <f t="shared" si="6"/>
        <v>99.88</v>
      </c>
    </row>
    <row r="104" spans="1:9" ht="12.75" customHeight="1">
      <c r="A104" s="289">
        <v>3661</v>
      </c>
      <c r="B104" s="108" t="s">
        <v>125</v>
      </c>
      <c r="C104" s="91">
        <v>18610</v>
      </c>
      <c r="D104" s="77">
        <f>'EKONOM.'!K67</f>
        <v>39500</v>
      </c>
      <c r="E104" s="77">
        <f>'EKONOM.'!L67</f>
        <v>20000</v>
      </c>
      <c r="F104" s="77">
        <f>'EKONOM.'!M67</f>
        <v>19976</v>
      </c>
      <c r="G104" s="66">
        <f t="shared" si="4"/>
        <v>107.34013970983342</v>
      </c>
      <c r="H104" s="66">
        <f t="shared" si="5"/>
        <v>50.57215189873418</v>
      </c>
      <c r="I104" s="13">
        <f t="shared" si="6"/>
        <v>99.88</v>
      </c>
    </row>
    <row r="105" spans="1:9" ht="14.25" customHeight="1">
      <c r="A105" s="92">
        <v>37</v>
      </c>
      <c r="B105" s="92" t="s">
        <v>126</v>
      </c>
      <c r="C105" s="104">
        <f>SUM(C106)</f>
        <v>119025</v>
      </c>
      <c r="D105" s="104">
        <f>SUM(D106)</f>
        <v>144000</v>
      </c>
      <c r="E105" s="303">
        <f>SUM(E106)</f>
        <v>118500</v>
      </c>
      <c r="F105" s="104">
        <f>SUM(F106)</f>
        <v>106326</v>
      </c>
      <c r="G105" s="66">
        <f t="shared" si="4"/>
        <v>89.33081285444234</v>
      </c>
      <c r="H105" s="66">
        <f t="shared" si="5"/>
        <v>73.8375</v>
      </c>
      <c r="I105" s="13">
        <f t="shared" si="6"/>
        <v>89.72658227848102</v>
      </c>
    </row>
    <row r="106" spans="1:9" s="24" customFormat="1" ht="14.25" customHeight="1">
      <c r="A106" s="92">
        <v>372</v>
      </c>
      <c r="B106" s="92" t="s">
        <v>127</v>
      </c>
      <c r="C106" s="25">
        <f>SUM(C107+C108)</f>
        <v>119025</v>
      </c>
      <c r="D106" s="25">
        <f>SUM(D107+D108)</f>
        <v>144000</v>
      </c>
      <c r="E106" s="89">
        <f>SUM(E107+E108)</f>
        <v>118500</v>
      </c>
      <c r="F106" s="25">
        <f>SUM(F107+F108)</f>
        <v>106326</v>
      </c>
      <c r="G106" s="66">
        <f t="shared" si="4"/>
        <v>89.33081285444234</v>
      </c>
      <c r="H106" s="66">
        <f t="shared" si="5"/>
        <v>73.8375</v>
      </c>
      <c r="I106" s="13">
        <f t="shared" si="6"/>
        <v>89.72658227848102</v>
      </c>
    </row>
    <row r="107" spans="1:9" ht="14.25" customHeight="1">
      <c r="A107" s="109">
        <v>3721</v>
      </c>
      <c r="B107" s="109" t="s">
        <v>128</v>
      </c>
      <c r="C107" s="16">
        <v>115200</v>
      </c>
      <c r="D107" s="77">
        <f>'EKONOM.'!K70</f>
        <v>139000</v>
      </c>
      <c r="E107" s="77">
        <f>'EKONOM.'!L70</f>
        <v>113500</v>
      </c>
      <c r="F107" s="77">
        <f>'EKONOM.'!M70</f>
        <v>103200</v>
      </c>
      <c r="G107" s="66">
        <f t="shared" si="4"/>
        <v>89.58333333333334</v>
      </c>
      <c r="H107" s="66">
        <f t="shared" si="5"/>
        <v>74.24460431654676</v>
      </c>
      <c r="I107" s="13">
        <f t="shared" si="6"/>
        <v>90.9251101321586</v>
      </c>
    </row>
    <row r="108" spans="1:9" ht="14.25" customHeight="1">
      <c r="A108" s="109">
        <v>3722</v>
      </c>
      <c r="B108" s="109" t="s">
        <v>129</v>
      </c>
      <c r="C108" s="16">
        <v>3825</v>
      </c>
      <c r="D108" s="77">
        <f>'EKONOM.'!K71</f>
        <v>5000</v>
      </c>
      <c r="E108" s="77">
        <f>'EKONOM.'!L71</f>
        <v>5000</v>
      </c>
      <c r="F108" s="77">
        <f>'EKONOM.'!M71</f>
        <v>3126</v>
      </c>
      <c r="G108" s="66">
        <f t="shared" si="4"/>
        <v>81.72549019607843</v>
      </c>
      <c r="H108" s="66">
        <f t="shared" si="5"/>
        <v>62.519999999999996</v>
      </c>
      <c r="I108" s="13">
        <f t="shared" si="6"/>
        <v>62.519999999999996</v>
      </c>
    </row>
    <row r="109" spans="1:9" ht="12.75">
      <c r="A109" s="92">
        <v>38</v>
      </c>
      <c r="B109" s="92" t="s">
        <v>130</v>
      </c>
      <c r="C109" s="93">
        <f>SUM(C110,C112)</f>
        <v>212630</v>
      </c>
      <c r="D109" s="93">
        <f>SUM(D110,D112)</f>
        <v>332700</v>
      </c>
      <c r="E109" s="301">
        <f>SUM(E110,E112)</f>
        <v>231530</v>
      </c>
      <c r="F109" s="93">
        <f>SUM(F110,F112)</f>
        <v>177200</v>
      </c>
      <c r="G109" s="66">
        <f t="shared" si="4"/>
        <v>83.33725250435027</v>
      </c>
      <c r="H109" s="66">
        <f t="shared" si="5"/>
        <v>53.26119627291854</v>
      </c>
      <c r="I109" s="13">
        <f t="shared" si="6"/>
        <v>76.53435839847967</v>
      </c>
    </row>
    <row r="110" spans="1:9" s="24" customFormat="1" ht="12.75">
      <c r="A110" s="92">
        <v>381</v>
      </c>
      <c r="B110" s="92" t="s">
        <v>131</v>
      </c>
      <c r="C110" s="25">
        <f>SUM(C111)</f>
        <v>212630</v>
      </c>
      <c r="D110" s="25">
        <f>SUM(D111)</f>
        <v>332700</v>
      </c>
      <c r="E110" s="89">
        <f>SUM(E111)</f>
        <v>227530</v>
      </c>
      <c r="F110" s="25">
        <f>SUM(F111)</f>
        <v>173200</v>
      </c>
      <c r="G110" s="66">
        <f t="shared" si="4"/>
        <v>81.45605041621596</v>
      </c>
      <c r="H110" s="66">
        <f t="shared" si="5"/>
        <v>52.05891193267208</v>
      </c>
      <c r="I110" s="13">
        <f t="shared" si="6"/>
        <v>76.12183008834</v>
      </c>
    </row>
    <row r="111" spans="1:9" ht="12.75">
      <c r="A111" s="88">
        <v>3811</v>
      </c>
      <c r="B111" s="88" t="s">
        <v>132</v>
      </c>
      <c r="C111" s="16">
        <v>212630</v>
      </c>
      <c r="D111" s="77">
        <f>'EKONOM.'!K21+'EKONOM.'!K74</f>
        <v>332700</v>
      </c>
      <c r="E111" s="77">
        <f>'EKONOM.'!L21+'EKONOM.'!L74</f>
        <v>227530</v>
      </c>
      <c r="F111" s="77">
        <f>'EKONOM.'!M21+'EKONOM.'!M74</f>
        <v>173200</v>
      </c>
      <c r="G111" s="66">
        <f>SUM(F111/C111)*100</f>
        <v>81.45605041621596</v>
      </c>
      <c r="H111" s="66">
        <f t="shared" si="5"/>
        <v>52.05891193267208</v>
      </c>
      <c r="I111" s="13">
        <f t="shared" si="6"/>
        <v>76.12183008834</v>
      </c>
    </row>
    <row r="112" spans="1:9" s="24" customFormat="1" ht="12.75">
      <c r="A112" s="92">
        <v>383</v>
      </c>
      <c r="B112" s="92" t="s">
        <v>133</v>
      </c>
      <c r="C112" s="25">
        <f>SUM(C113)</f>
        <v>0</v>
      </c>
      <c r="D112" s="25">
        <f>SUM(D113)</f>
        <v>0</v>
      </c>
      <c r="E112" s="89">
        <f>SUM(E113)</f>
        <v>4000</v>
      </c>
      <c r="F112" s="25">
        <f>SUM(F113)</f>
        <v>4000</v>
      </c>
      <c r="G112" s="66">
        <v>0</v>
      </c>
      <c r="H112" s="66">
        <v>0</v>
      </c>
      <c r="I112" s="13">
        <f t="shared" si="6"/>
        <v>100</v>
      </c>
    </row>
    <row r="113" spans="1:9" ht="12.75">
      <c r="A113" s="88">
        <v>3831</v>
      </c>
      <c r="B113" s="88" t="s">
        <v>134</v>
      </c>
      <c r="C113" s="16"/>
      <c r="D113" s="77">
        <f>'EKONOM.'!K76</f>
        <v>0</v>
      </c>
      <c r="E113" s="77">
        <f>'EKONOM.'!L76</f>
        <v>4000</v>
      </c>
      <c r="F113" s="77">
        <f>'EKONOM.'!M76</f>
        <v>4000</v>
      </c>
      <c r="G113" s="66">
        <v>0</v>
      </c>
      <c r="H113" s="66">
        <v>0</v>
      </c>
      <c r="I113" s="13">
        <f t="shared" si="6"/>
        <v>100</v>
      </c>
    </row>
    <row r="114" spans="1:9" ht="23.25" customHeight="1">
      <c r="A114" s="368" t="s">
        <v>135</v>
      </c>
      <c r="B114" s="368"/>
      <c r="C114" s="368"/>
      <c r="D114" s="368"/>
      <c r="E114" s="368"/>
      <c r="F114" s="368"/>
      <c r="G114" s="368"/>
      <c r="H114" s="368"/>
      <c r="I114" s="13">
        <v>0</v>
      </c>
    </row>
    <row r="115" spans="1:9" ht="14.25" customHeight="1">
      <c r="A115" s="110">
        <v>4</v>
      </c>
      <c r="B115" s="110" t="s">
        <v>19</v>
      </c>
      <c r="C115" s="111">
        <f>SUM(C116,C130)</f>
        <v>2387960</v>
      </c>
      <c r="D115" s="111">
        <f>SUM(D116,D130)</f>
        <v>1678500</v>
      </c>
      <c r="E115" s="304">
        <f>SUM(E116,E130)</f>
        <v>1740500</v>
      </c>
      <c r="F115" s="111">
        <f>SUM(F116,F130)</f>
        <v>1680965</v>
      </c>
      <c r="G115" s="63">
        <f aca="true" t="shared" si="8" ref="G115:G131">SUM(F115/C115)*100</f>
        <v>70.39334829729141</v>
      </c>
      <c r="H115" s="63">
        <f>SUM(F115/D115)*100</f>
        <v>100.14685731307715</v>
      </c>
      <c r="I115" s="13">
        <f t="shared" si="6"/>
        <v>96.57943119793163</v>
      </c>
    </row>
    <row r="116" spans="1:9" ht="13.5" customHeight="1">
      <c r="A116" s="92">
        <v>42</v>
      </c>
      <c r="B116" s="92" t="s">
        <v>136</v>
      </c>
      <c r="C116" s="93">
        <f>SUM(C117,C121,C128,C126)</f>
        <v>1942592</v>
      </c>
      <c r="D116" s="93">
        <f>SUM(D117,D121,D128,D126)</f>
        <v>1328500</v>
      </c>
      <c r="E116" s="301">
        <f>SUM(E117,E121,E128,E126)</f>
        <v>1550500</v>
      </c>
      <c r="F116" s="93">
        <f>SUM(F117,F121,F128,F126)</f>
        <v>1497975</v>
      </c>
      <c r="G116" s="66">
        <f t="shared" si="8"/>
        <v>77.11217795605047</v>
      </c>
      <c r="H116" s="66">
        <f>SUM(F116/D116)*100</f>
        <v>112.75686864885208</v>
      </c>
      <c r="I116" s="13">
        <f t="shared" si="6"/>
        <v>96.61238310222508</v>
      </c>
    </row>
    <row r="117" spans="1:9" s="24" customFormat="1" ht="12.75">
      <c r="A117" s="92">
        <v>421</v>
      </c>
      <c r="B117" s="92" t="s">
        <v>137</v>
      </c>
      <c r="C117" s="93">
        <f>SUM(C118:C120)</f>
        <v>1299482</v>
      </c>
      <c r="D117" s="93">
        <f>SUM(D118:D120)</f>
        <v>1010000</v>
      </c>
      <c r="E117" s="301">
        <f>SUM(E118:E120)</f>
        <v>1221000</v>
      </c>
      <c r="F117" s="93">
        <f>SUM(F118:F120)</f>
        <v>1180863</v>
      </c>
      <c r="G117" s="66">
        <f t="shared" si="8"/>
        <v>90.87182431153337</v>
      </c>
      <c r="H117" s="66">
        <f>SUM(F117/D117)*100</f>
        <v>116.91712871287127</v>
      </c>
      <c r="I117" s="13">
        <f t="shared" si="6"/>
        <v>96.7127764127764</v>
      </c>
    </row>
    <row r="118" spans="1:9" ht="12.75">
      <c r="A118" s="88">
        <v>4212</v>
      </c>
      <c r="B118" s="88" t="s">
        <v>138</v>
      </c>
      <c r="C118" s="112">
        <v>52791</v>
      </c>
      <c r="D118" s="77">
        <f>'EKONOM.'!K80</f>
        <v>220000</v>
      </c>
      <c r="E118" s="77">
        <f>'EKONOM.'!L80</f>
        <v>310000</v>
      </c>
      <c r="F118" s="77">
        <f>'EKONOM.'!M80</f>
        <v>308532</v>
      </c>
      <c r="G118" s="66">
        <f t="shared" si="8"/>
        <v>584.4405296357334</v>
      </c>
      <c r="H118" s="66">
        <f aca="true" t="shared" si="9" ref="H118:H132">SUM(F118/D118)*100</f>
        <v>140.2418181818182</v>
      </c>
      <c r="I118" s="13">
        <f t="shared" si="6"/>
        <v>99.52645161290322</v>
      </c>
    </row>
    <row r="119" spans="1:9" ht="12.75">
      <c r="A119" s="88">
        <v>4213</v>
      </c>
      <c r="B119" s="88" t="s">
        <v>139</v>
      </c>
      <c r="C119" s="112">
        <v>103544</v>
      </c>
      <c r="D119" s="77">
        <f>'EKONOM.'!K81</f>
        <v>280000</v>
      </c>
      <c r="E119" s="77">
        <f>'EKONOM.'!L81</f>
        <v>350000</v>
      </c>
      <c r="F119" s="77">
        <f>'EKONOM.'!M81</f>
        <v>335121</v>
      </c>
      <c r="G119" s="66">
        <f t="shared" si="8"/>
        <v>323.65081511241596</v>
      </c>
      <c r="H119" s="66">
        <f t="shared" si="9"/>
        <v>119.68607142857144</v>
      </c>
      <c r="I119" s="13">
        <f t="shared" si="6"/>
        <v>95.74885714285715</v>
      </c>
    </row>
    <row r="120" spans="1:9" ht="12.75">
      <c r="A120" s="88">
        <v>4214</v>
      </c>
      <c r="B120" s="88" t="s">
        <v>140</v>
      </c>
      <c r="C120" s="112">
        <v>1143147</v>
      </c>
      <c r="D120" s="77">
        <f>'EKONOM.'!K82</f>
        <v>510000</v>
      </c>
      <c r="E120" s="77">
        <f>'EKONOM.'!L82</f>
        <v>561000</v>
      </c>
      <c r="F120" s="77">
        <f>'EKONOM.'!M82</f>
        <v>537210</v>
      </c>
      <c r="G120" s="66">
        <f t="shared" si="8"/>
        <v>46.99395615786946</v>
      </c>
      <c r="H120" s="66">
        <f t="shared" si="9"/>
        <v>105.33529411764707</v>
      </c>
      <c r="I120" s="13">
        <f t="shared" si="6"/>
        <v>95.75935828877006</v>
      </c>
    </row>
    <row r="121" spans="1:9" s="24" customFormat="1" ht="12.75">
      <c r="A121" s="92">
        <v>422</v>
      </c>
      <c r="B121" s="92" t="s">
        <v>141</v>
      </c>
      <c r="C121" s="93">
        <f>SUM(C122:C125)</f>
        <v>90582</v>
      </c>
      <c r="D121" s="93">
        <f>SUM(D122:D125)</f>
        <v>178500</v>
      </c>
      <c r="E121" s="301">
        <f>SUM(E122:E125)</f>
        <v>178000</v>
      </c>
      <c r="F121" s="93">
        <f>SUM(F122:F125)</f>
        <v>167823</v>
      </c>
      <c r="G121" s="66">
        <f t="shared" si="8"/>
        <v>185.27190832615753</v>
      </c>
      <c r="H121" s="66">
        <f t="shared" si="9"/>
        <v>94.01848739495799</v>
      </c>
      <c r="I121" s="13">
        <f t="shared" si="6"/>
        <v>94.28258426966292</v>
      </c>
    </row>
    <row r="122" spans="1:9" ht="12.75">
      <c r="A122" s="88">
        <v>4221</v>
      </c>
      <c r="B122" s="88" t="s">
        <v>142</v>
      </c>
      <c r="C122" s="112">
        <v>15074</v>
      </c>
      <c r="D122" s="77">
        <f>'EKONOM.'!K84</f>
        <v>15000</v>
      </c>
      <c r="E122" s="77">
        <f>'EKONOM.'!L84</f>
        <v>5000</v>
      </c>
      <c r="F122" s="77">
        <f>'EKONOM.'!M84</f>
        <v>0</v>
      </c>
      <c r="G122" s="66">
        <f t="shared" si="8"/>
        <v>0</v>
      </c>
      <c r="H122" s="66">
        <f t="shared" si="9"/>
        <v>0</v>
      </c>
      <c r="I122" s="13">
        <f t="shared" si="6"/>
        <v>0</v>
      </c>
    </row>
    <row r="123" spans="1:9" ht="12.75">
      <c r="A123" s="88">
        <v>4222</v>
      </c>
      <c r="B123" s="88" t="s">
        <v>195</v>
      </c>
      <c r="C123" s="112">
        <v>4368</v>
      </c>
      <c r="D123" s="77">
        <f>'EKONOM.'!K85</f>
        <v>5000</v>
      </c>
      <c r="E123" s="77">
        <f>'EKONOM.'!L85</f>
        <v>12000</v>
      </c>
      <c r="F123" s="77">
        <f>'EKONOM.'!M85</f>
        <v>11598</v>
      </c>
      <c r="G123" s="69">
        <f t="shared" si="8"/>
        <v>265.521978021978</v>
      </c>
      <c r="H123" s="66">
        <f t="shared" si="9"/>
        <v>231.95999999999998</v>
      </c>
      <c r="I123" s="13">
        <f t="shared" si="6"/>
        <v>96.65</v>
      </c>
    </row>
    <row r="124" spans="1:9" ht="12.75">
      <c r="A124" s="88">
        <v>4223</v>
      </c>
      <c r="B124" s="88" t="s">
        <v>143</v>
      </c>
      <c r="C124" s="112">
        <v>1479</v>
      </c>
      <c r="D124" s="77">
        <f>'EKONOM.'!K86</f>
        <v>3500</v>
      </c>
      <c r="E124" s="77">
        <f>'EKONOM.'!L86</f>
        <v>15000</v>
      </c>
      <c r="F124" s="77">
        <f>'EKONOM.'!M86</f>
        <v>14606</v>
      </c>
      <c r="G124" s="69">
        <f t="shared" si="8"/>
        <v>987.5591615956728</v>
      </c>
      <c r="H124" s="66">
        <f t="shared" si="9"/>
        <v>417.31428571428575</v>
      </c>
      <c r="I124" s="13">
        <f t="shared" si="6"/>
        <v>97.37333333333333</v>
      </c>
    </row>
    <row r="125" spans="1:9" ht="12.75">
      <c r="A125" s="290">
        <v>4227</v>
      </c>
      <c r="B125" s="291" t="s">
        <v>144</v>
      </c>
      <c r="C125" s="112">
        <v>69661</v>
      </c>
      <c r="D125" s="77">
        <f>'EKONOM.'!K87</f>
        <v>155000</v>
      </c>
      <c r="E125" s="77">
        <f>'EKONOM.'!L87</f>
        <v>146000</v>
      </c>
      <c r="F125" s="77">
        <f>'EKONOM.'!M87</f>
        <v>141619</v>
      </c>
      <c r="G125" s="69">
        <f t="shared" si="8"/>
        <v>203.29739739596042</v>
      </c>
      <c r="H125" s="66">
        <f t="shared" si="9"/>
        <v>91.36709677419354</v>
      </c>
      <c r="I125" s="13">
        <f t="shared" si="6"/>
        <v>96.99931506849315</v>
      </c>
    </row>
    <row r="126" spans="1:9" s="24" customFormat="1" ht="12.75">
      <c r="A126" s="292">
        <v>423</v>
      </c>
      <c r="B126" s="293" t="s">
        <v>196</v>
      </c>
      <c r="C126" s="93">
        <f>SUM(C127)</f>
        <v>332674</v>
      </c>
      <c r="D126" s="93">
        <f>SUM(D127)</f>
        <v>0</v>
      </c>
      <c r="E126" s="301">
        <f>SUM(E127)</f>
        <v>0</v>
      </c>
      <c r="F126" s="93">
        <f>SUM(F127)</f>
        <v>0</v>
      </c>
      <c r="G126" s="69">
        <f t="shared" si="8"/>
        <v>0</v>
      </c>
      <c r="H126" s="66">
        <v>0</v>
      </c>
      <c r="I126" s="13">
        <v>0</v>
      </c>
    </row>
    <row r="127" spans="1:9" ht="12.75">
      <c r="A127" s="290">
        <v>4231</v>
      </c>
      <c r="B127" s="291" t="s">
        <v>256</v>
      </c>
      <c r="C127" s="112">
        <v>332674</v>
      </c>
      <c r="D127" s="77">
        <f>'EKONOM.'!K89</f>
        <v>0</v>
      </c>
      <c r="E127" s="77">
        <f>'EKONOM.'!L89</f>
        <v>0</v>
      </c>
      <c r="F127" s="77">
        <f>'EKONOM.'!M89</f>
        <v>0</v>
      </c>
      <c r="G127" s="69">
        <f t="shared" si="8"/>
        <v>0</v>
      </c>
      <c r="H127" s="66">
        <v>0</v>
      </c>
      <c r="I127" s="13">
        <v>0</v>
      </c>
    </row>
    <row r="128" spans="1:9" ht="12.75">
      <c r="A128" s="292">
        <v>426</v>
      </c>
      <c r="B128" s="293" t="s">
        <v>145</v>
      </c>
      <c r="C128" s="93">
        <f>SUM(C129)</f>
        <v>219854</v>
      </c>
      <c r="D128" s="93">
        <f>SUM(D129)</f>
        <v>140000</v>
      </c>
      <c r="E128" s="301">
        <f>SUM(E129)</f>
        <v>151500</v>
      </c>
      <c r="F128" s="93">
        <f>SUM(F129)</f>
        <v>149289</v>
      </c>
      <c r="G128" s="69">
        <f t="shared" si="8"/>
        <v>67.90369972800131</v>
      </c>
      <c r="H128" s="66">
        <f t="shared" si="9"/>
        <v>106.63499999999999</v>
      </c>
      <c r="I128" s="13">
        <f t="shared" si="6"/>
        <v>98.54059405940593</v>
      </c>
    </row>
    <row r="129" spans="1:9" ht="12.75">
      <c r="A129" s="290">
        <v>4264</v>
      </c>
      <c r="B129" s="291" t="s">
        <v>146</v>
      </c>
      <c r="C129" s="112">
        <v>219854</v>
      </c>
      <c r="D129" s="77">
        <f>'EKONOM.'!K91</f>
        <v>140000</v>
      </c>
      <c r="E129" s="77">
        <f>'EKONOM.'!L91</f>
        <v>151500</v>
      </c>
      <c r="F129" s="77">
        <f>'EKONOM.'!M91</f>
        <v>149289</v>
      </c>
      <c r="G129" s="69">
        <f t="shared" si="8"/>
        <v>67.90369972800131</v>
      </c>
      <c r="H129" s="66">
        <f t="shared" si="9"/>
        <v>106.63499999999999</v>
      </c>
      <c r="I129" s="13">
        <f t="shared" si="6"/>
        <v>98.54059405940593</v>
      </c>
    </row>
    <row r="130" spans="1:9" ht="13.5" customHeight="1">
      <c r="A130" s="92">
        <v>45</v>
      </c>
      <c r="B130" s="92" t="s">
        <v>147</v>
      </c>
      <c r="C130" s="104">
        <f>SUM(C131)</f>
        <v>445368</v>
      </c>
      <c r="D130" s="104">
        <f aca="true" t="shared" si="10" ref="D130:F131">SUM(D131)</f>
        <v>350000</v>
      </c>
      <c r="E130" s="303">
        <f t="shared" si="10"/>
        <v>190000</v>
      </c>
      <c r="F130" s="104">
        <f t="shared" si="10"/>
        <v>182990</v>
      </c>
      <c r="G130" s="69">
        <f t="shared" si="8"/>
        <v>41.08737044421692</v>
      </c>
      <c r="H130" s="66">
        <f t="shared" si="9"/>
        <v>52.28285714285714</v>
      </c>
      <c r="I130" s="13">
        <f t="shared" si="6"/>
        <v>96.31052631578947</v>
      </c>
    </row>
    <row r="131" spans="1:9" s="24" customFormat="1" ht="13.5" customHeight="1">
      <c r="A131" s="92">
        <v>451</v>
      </c>
      <c r="B131" s="92" t="s">
        <v>148</v>
      </c>
      <c r="C131" s="25">
        <f>SUM(C132)</f>
        <v>445368</v>
      </c>
      <c r="D131" s="25">
        <f t="shared" si="10"/>
        <v>350000</v>
      </c>
      <c r="E131" s="89">
        <f t="shared" si="10"/>
        <v>190000</v>
      </c>
      <c r="F131" s="25">
        <f t="shared" si="10"/>
        <v>182990</v>
      </c>
      <c r="G131" s="69">
        <f t="shared" si="8"/>
        <v>41.08737044421692</v>
      </c>
      <c r="H131" s="66">
        <f t="shared" si="9"/>
        <v>52.28285714285714</v>
      </c>
      <c r="I131" s="13">
        <f t="shared" si="6"/>
        <v>96.31052631578947</v>
      </c>
    </row>
    <row r="132" spans="1:9" s="24" customFormat="1" ht="12.75">
      <c r="A132" s="88">
        <v>4511</v>
      </c>
      <c r="B132" s="88" t="s">
        <v>148</v>
      </c>
      <c r="C132" s="16">
        <v>445368</v>
      </c>
      <c r="D132" s="77">
        <f>'EKONOM.'!K94</f>
        <v>350000</v>
      </c>
      <c r="E132" s="77">
        <f>'EKONOM.'!L94</f>
        <v>190000</v>
      </c>
      <c r="F132" s="77">
        <f>'EKONOM.'!M94</f>
        <v>182990</v>
      </c>
      <c r="G132" s="69">
        <f>SUM(F132/C132)*100</f>
        <v>41.08737044421692</v>
      </c>
      <c r="H132" s="66">
        <f t="shared" si="9"/>
        <v>52.28285714285714</v>
      </c>
      <c r="I132" s="13">
        <f t="shared" si="6"/>
        <v>96.31052631578947</v>
      </c>
    </row>
    <row r="133" spans="1:9" ht="22.5" customHeight="1">
      <c r="A133" s="370" t="s">
        <v>149</v>
      </c>
      <c r="B133" s="370"/>
      <c r="C133" s="370"/>
      <c r="D133" s="370"/>
      <c r="E133" s="370"/>
      <c r="F133" s="370"/>
      <c r="G133" s="370" t="e">
        <f>SUM(F133/C133)*100</f>
        <v>#DIV/0!</v>
      </c>
      <c r="H133" s="370" t="e">
        <f>SUM(F133/D133)*100</f>
        <v>#DIV/0!</v>
      </c>
      <c r="I133" s="13">
        <v>0</v>
      </c>
    </row>
    <row r="134" spans="1:9" s="24" customFormat="1" ht="13.5" customHeight="1">
      <c r="A134" s="371" t="s">
        <v>149</v>
      </c>
      <c r="B134" s="371"/>
      <c r="C134" s="115">
        <f aca="true" t="shared" si="11" ref="C134:F136">SUM(C135)</f>
        <v>0</v>
      </c>
      <c r="D134" s="286">
        <f t="shared" si="11"/>
        <v>0</v>
      </c>
      <c r="E134" s="286">
        <f t="shared" si="11"/>
        <v>0</v>
      </c>
      <c r="F134" s="115">
        <f t="shared" si="11"/>
        <v>0</v>
      </c>
      <c r="G134" s="116">
        <v>0</v>
      </c>
      <c r="H134" s="117">
        <v>0</v>
      </c>
      <c r="I134" s="13">
        <v>0</v>
      </c>
    </row>
    <row r="135" spans="1:9" s="24" customFormat="1" ht="12.75">
      <c r="A135" s="92">
        <v>54</v>
      </c>
      <c r="B135" s="92" t="s">
        <v>150</v>
      </c>
      <c r="C135" s="25">
        <f t="shared" si="11"/>
        <v>0</v>
      </c>
      <c r="D135" s="89">
        <f t="shared" si="11"/>
        <v>0</v>
      </c>
      <c r="E135" s="89">
        <f t="shared" si="11"/>
        <v>0</v>
      </c>
      <c r="F135" s="25">
        <f t="shared" si="11"/>
        <v>0</v>
      </c>
      <c r="G135" s="69">
        <v>0</v>
      </c>
      <c r="H135" s="66">
        <v>0</v>
      </c>
      <c r="I135" s="13">
        <v>0</v>
      </c>
    </row>
    <row r="136" spans="1:9" ht="12.75">
      <c r="A136" s="118">
        <v>544</v>
      </c>
      <c r="B136" s="24" t="s">
        <v>151</v>
      </c>
      <c r="C136" s="25">
        <f>SUM(C137)</f>
        <v>0</v>
      </c>
      <c r="D136" s="89">
        <f t="shared" si="11"/>
        <v>0</v>
      </c>
      <c r="E136" s="89">
        <f t="shared" si="11"/>
        <v>0</v>
      </c>
      <c r="F136" s="25">
        <f>SUM(F137)</f>
        <v>0</v>
      </c>
      <c r="G136" s="69">
        <v>0</v>
      </c>
      <c r="H136" s="66">
        <v>0</v>
      </c>
      <c r="I136" s="13">
        <v>0</v>
      </c>
    </row>
    <row r="137" spans="1:9" ht="12.75">
      <c r="A137" s="15">
        <v>5445</v>
      </c>
      <c r="B137" s="9" t="s">
        <v>152</v>
      </c>
      <c r="C137" s="16"/>
      <c r="D137" s="287">
        <v>0</v>
      </c>
      <c r="E137" s="287">
        <v>0</v>
      </c>
      <c r="F137" s="287">
        <v>0</v>
      </c>
      <c r="G137" s="69">
        <v>0</v>
      </c>
      <c r="H137" s="66">
        <v>0</v>
      </c>
      <c r="I137" s="13">
        <v>0</v>
      </c>
    </row>
    <row r="138" spans="1:9" ht="12.75">
      <c r="A138" s="372" t="s">
        <v>153</v>
      </c>
      <c r="B138" s="372"/>
      <c r="C138" s="372"/>
      <c r="D138" s="372"/>
      <c r="E138" s="372"/>
      <c r="F138" s="372"/>
      <c r="G138" s="372"/>
      <c r="H138" s="372"/>
      <c r="I138" s="13">
        <v>0</v>
      </c>
    </row>
    <row r="139" spans="1:9" ht="12.75">
      <c r="A139" s="369" t="s">
        <v>153</v>
      </c>
      <c r="B139" s="369"/>
      <c r="C139" s="115">
        <f aca="true" t="shared" si="12" ref="C139:F141">SUM(C140)</f>
        <v>729966</v>
      </c>
      <c r="D139" s="286">
        <f t="shared" si="12"/>
        <v>120668</v>
      </c>
      <c r="E139" s="286">
        <f t="shared" si="12"/>
        <v>0</v>
      </c>
      <c r="F139" s="115">
        <f t="shared" si="12"/>
        <v>0</v>
      </c>
      <c r="G139" s="119">
        <f>SUM(F139/C139)*100</f>
        <v>0</v>
      </c>
      <c r="H139" s="119">
        <f>SUM(F139/D139)*100</f>
        <v>0</v>
      </c>
      <c r="I139" s="13">
        <v>0</v>
      </c>
    </row>
    <row r="140" spans="1:9" ht="12.75">
      <c r="A140" s="118">
        <v>92</v>
      </c>
      <c r="B140" s="24" t="s">
        <v>154</v>
      </c>
      <c r="C140" s="25">
        <f t="shared" si="12"/>
        <v>729966</v>
      </c>
      <c r="D140" s="89">
        <f t="shared" si="12"/>
        <v>120668</v>
      </c>
      <c r="E140" s="89">
        <f t="shared" si="12"/>
        <v>0</v>
      </c>
      <c r="F140" s="25">
        <f t="shared" si="12"/>
        <v>0</v>
      </c>
      <c r="G140" s="13">
        <f>SUM(F140/C140)*100</f>
        <v>0</v>
      </c>
      <c r="H140" s="13">
        <f>SUM(F140/D140)*100</f>
        <v>0</v>
      </c>
      <c r="I140" s="13">
        <v>0</v>
      </c>
    </row>
    <row r="141" spans="1:9" ht="12.75">
      <c r="A141" s="118">
        <v>922</v>
      </c>
      <c r="B141" s="24" t="s">
        <v>155</v>
      </c>
      <c r="C141" s="25">
        <f>SUM(C142)</f>
        <v>729966</v>
      </c>
      <c r="D141" s="89">
        <f t="shared" si="12"/>
        <v>120668</v>
      </c>
      <c r="E141" s="89">
        <f>SUM(E142)</f>
        <v>0</v>
      </c>
      <c r="F141" s="25">
        <f>SUM(F142)</f>
        <v>0</v>
      </c>
      <c r="G141" s="13">
        <f>SUM(F141/C141)*100</f>
        <v>0</v>
      </c>
      <c r="H141" s="13">
        <f>SUM(F141/D141)*100</f>
        <v>0</v>
      </c>
      <c r="I141" s="13">
        <v>0</v>
      </c>
    </row>
    <row r="142" spans="1:9" ht="12.75">
      <c r="A142" s="15">
        <v>9221</v>
      </c>
      <c r="B142" s="9" t="s">
        <v>156</v>
      </c>
      <c r="C142" s="16">
        <v>729966</v>
      </c>
      <c r="D142" s="287">
        <v>120668</v>
      </c>
      <c r="E142" s="287"/>
      <c r="F142" s="16"/>
      <c r="G142" s="13">
        <f>SUM(F142/C142)*100</f>
        <v>0</v>
      </c>
      <c r="H142" s="13">
        <f>SUM(F142/D142)*100</f>
        <v>0</v>
      </c>
      <c r="I142" s="13">
        <v>0</v>
      </c>
    </row>
    <row r="143" ht="12.75">
      <c r="A143" s="15"/>
    </row>
  </sheetData>
  <sheetProtection selectLockedCells="1" selectUnlockedCells="1"/>
  <mergeCells count="13">
    <mergeCell ref="A49:H49"/>
    <mergeCell ref="A55:H55"/>
    <mergeCell ref="A139:B139"/>
    <mergeCell ref="A114:H114"/>
    <mergeCell ref="A133:H133"/>
    <mergeCell ref="A134:B134"/>
    <mergeCell ref="A138:H138"/>
    <mergeCell ref="A2:H2"/>
    <mergeCell ref="A3:H3"/>
    <mergeCell ref="A4:H4"/>
    <mergeCell ref="A5:H5"/>
    <mergeCell ref="A6:H6"/>
    <mergeCell ref="A8:B8"/>
  </mergeCells>
  <printOptions/>
  <pageMargins left="0.9840277777777777" right="0.6298611111111111" top="0.6895833333333334" bottom="0.6395833333333333" header="0.25972222222222224" footer="0.19652777777777777"/>
  <pageSetup horizontalDpi="300" verticalDpi="300" orientation="landscape" paperSize="9" r:id="rId1"/>
  <headerFooter alignWithMargins="0">
    <oddHeader>&amp;R&amp;"Times New Roman,Regular"&amp;12OPĆI DIO</oddHeader>
    <oddFooter xml:space="preserve">&amp;C- &amp;P+2 -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7.57421875" style="9" customWidth="1"/>
    <col min="2" max="2" width="66.421875" style="9" customWidth="1"/>
    <col min="3" max="4" width="14.8515625" style="13" customWidth="1"/>
    <col min="5" max="5" width="16.7109375" style="13" customWidth="1"/>
    <col min="6" max="6" width="4.8515625" style="9" customWidth="1"/>
    <col min="7" max="7" width="3.8515625" style="317" customWidth="1"/>
    <col min="8" max="16384" width="9.140625" style="9" customWidth="1"/>
  </cols>
  <sheetData>
    <row r="1" spans="1:7" s="49" customFormat="1" ht="19.5" customHeight="1">
      <c r="A1" s="50" t="s">
        <v>38</v>
      </c>
      <c r="C1" s="374"/>
      <c r="D1" s="374"/>
      <c r="E1" s="374"/>
      <c r="G1" s="316"/>
    </row>
    <row r="2" spans="1:7" s="49" customFormat="1" ht="19.5" customHeight="1">
      <c r="A2" s="375" t="s">
        <v>157</v>
      </c>
      <c r="B2" s="375"/>
      <c r="C2" s="375"/>
      <c r="D2" s="375"/>
      <c r="E2" s="375"/>
      <c r="F2" s="375"/>
      <c r="G2" s="316"/>
    </row>
    <row r="3" spans="1:7" s="49" customFormat="1" ht="17.25" customHeight="1">
      <c r="A3" s="363" t="s">
        <v>158</v>
      </c>
      <c r="B3" s="363"/>
      <c r="C3" s="363"/>
      <c r="D3" s="363"/>
      <c r="E3" s="363"/>
      <c r="F3" s="363"/>
      <c r="G3" s="316"/>
    </row>
    <row r="4" spans="1:7" s="49" customFormat="1" ht="16.5" customHeight="1">
      <c r="A4" s="355" t="s">
        <v>551</v>
      </c>
      <c r="B4" s="355"/>
      <c r="C4" s="355"/>
      <c r="D4" s="355"/>
      <c r="E4" s="355"/>
      <c r="F4" s="355"/>
      <c r="G4" s="316"/>
    </row>
    <row r="5" spans="1:7" s="49" customFormat="1" ht="18" customHeight="1">
      <c r="A5" s="355" t="s">
        <v>159</v>
      </c>
      <c r="B5" s="355"/>
      <c r="C5" s="355"/>
      <c r="D5" s="355"/>
      <c r="E5" s="355"/>
      <c r="F5" s="355"/>
      <c r="G5" s="316"/>
    </row>
    <row r="6" spans="1:7" ht="26.25" customHeight="1">
      <c r="A6" s="120" t="s">
        <v>43</v>
      </c>
      <c r="B6" s="121" t="s">
        <v>160</v>
      </c>
      <c r="C6" s="122" t="s">
        <v>372</v>
      </c>
      <c r="D6" s="122" t="s">
        <v>373</v>
      </c>
      <c r="E6" s="123" t="s">
        <v>552</v>
      </c>
      <c r="F6" s="124" t="s">
        <v>178</v>
      </c>
      <c r="G6" s="282" t="s">
        <v>161</v>
      </c>
    </row>
    <row r="7" spans="1:7" ht="12.75" customHeight="1">
      <c r="A7" s="376" t="s">
        <v>7</v>
      </c>
      <c r="B7" s="376"/>
      <c r="C7" s="125" t="s">
        <v>8</v>
      </c>
      <c r="D7" s="125" t="s">
        <v>9</v>
      </c>
      <c r="E7" s="125" t="s">
        <v>10</v>
      </c>
      <c r="F7" s="126" t="s">
        <v>11</v>
      </c>
      <c r="G7" s="126" t="s">
        <v>12</v>
      </c>
    </row>
    <row r="8" spans="1:7" ht="18" customHeight="1">
      <c r="A8" s="127" t="s">
        <v>162</v>
      </c>
      <c r="B8" s="128"/>
      <c r="C8" s="129">
        <f>SUM(C9,C11)</f>
        <v>4138050</v>
      </c>
      <c r="D8" s="129">
        <f>SUM(D9,D11)</f>
        <v>3580280</v>
      </c>
      <c r="E8" s="129">
        <f>SUM(E9,E11)</f>
        <v>3347048</v>
      </c>
      <c r="F8" s="130">
        <f>SUM(E8/C8)*100</f>
        <v>80.88466789913123</v>
      </c>
      <c r="G8" s="126">
        <f>SUM(E8/D8)*100</f>
        <v>93.48564916710424</v>
      </c>
    </row>
    <row r="9" spans="1:7" ht="21.75" customHeight="1">
      <c r="A9" s="131" t="s">
        <v>163</v>
      </c>
      <c r="B9" s="128"/>
      <c r="C9" s="132">
        <f>SUM(C10)</f>
        <v>261700</v>
      </c>
      <c r="D9" s="132">
        <f>SUM(D10)</f>
        <v>195800</v>
      </c>
      <c r="E9" s="132">
        <f>SUM(E10)</f>
        <v>171585</v>
      </c>
      <c r="F9" s="130">
        <f aca="true" t="shared" si="0" ref="F9:F18">SUM(E9/C9)*100</f>
        <v>65.56553305311425</v>
      </c>
      <c r="G9" s="126">
        <f aca="true" t="shared" si="1" ref="G9:G18">SUM(E9/D9)*100</f>
        <v>87.63278855975484</v>
      </c>
    </row>
    <row r="10" spans="1:7" ht="15" customHeight="1">
      <c r="A10" s="133" t="s">
        <v>164</v>
      </c>
      <c r="B10" s="128"/>
      <c r="C10" s="134">
        <f>'POS.DIO'!K10</f>
        <v>261700</v>
      </c>
      <c r="D10" s="134">
        <f>'POS.DIO'!L10</f>
        <v>195800</v>
      </c>
      <c r="E10" s="134">
        <f>'POS.DIO'!M10</f>
        <v>171585</v>
      </c>
      <c r="F10" s="130">
        <f t="shared" si="0"/>
        <v>65.56553305311425</v>
      </c>
      <c r="G10" s="126">
        <f t="shared" si="1"/>
        <v>87.63278855975484</v>
      </c>
    </row>
    <row r="11" spans="1:7" ht="25.5" customHeight="1">
      <c r="A11" s="131" t="s">
        <v>165</v>
      </c>
      <c r="B11" s="135"/>
      <c r="C11" s="136">
        <f>SUM(C12,C13,C14,C15,C16,C17,C18)</f>
        <v>3876350</v>
      </c>
      <c r="D11" s="136">
        <f>SUM(D12,D13,D14,D15,D16,D17,D18)</f>
        <v>3384480</v>
      </c>
      <c r="E11" s="136">
        <f>SUM(E12,E13,E14,E15,E16,E17,E18)</f>
        <v>3175463</v>
      </c>
      <c r="F11" s="130">
        <f t="shared" si="0"/>
        <v>81.91889277284044</v>
      </c>
      <c r="G11" s="126">
        <f t="shared" si="1"/>
        <v>93.82425069730061</v>
      </c>
    </row>
    <row r="12" spans="1:7" ht="15" customHeight="1">
      <c r="A12" s="133" t="s">
        <v>166</v>
      </c>
      <c r="B12" s="135"/>
      <c r="C12" s="137">
        <f>'POS.DIO'!K35</f>
        <v>632050</v>
      </c>
      <c r="D12" s="137">
        <f>'POS.DIO'!L35</f>
        <v>573350</v>
      </c>
      <c r="E12" s="137">
        <f>'POS.DIO'!M35</f>
        <v>545558</v>
      </c>
      <c r="F12" s="130">
        <f t="shared" si="0"/>
        <v>86.31563958547584</v>
      </c>
      <c r="G12" s="126">
        <f t="shared" si="1"/>
        <v>95.15269904944623</v>
      </c>
    </row>
    <row r="13" spans="1:7" ht="15" customHeight="1">
      <c r="A13" s="133" t="s">
        <v>167</v>
      </c>
      <c r="B13" s="138"/>
      <c r="C13" s="139">
        <f>'POS.DIO'!K104</f>
        <v>2073600</v>
      </c>
      <c r="D13" s="139">
        <f>'POS.DIO'!L104</f>
        <v>2101100</v>
      </c>
      <c r="E13" s="139">
        <f>'POS.DIO'!M104</f>
        <v>2009751</v>
      </c>
      <c r="F13" s="130">
        <f t="shared" si="0"/>
        <v>96.92086226851852</v>
      </c>
      <c r="G13" s="126">
        <f t="shared" si="1"/>
        <v>95.65232497263338</v>
      </c>
    </row>
    <row r="14" spans="1:7" ht="15" customHeight="1">
      <c r="A14" s="373" t="s">
        <v>168</v>
      </c>
      <c r="B14" s="373"/>
      <c r="C14" s="140">
        <f>'POS.DIO'!K228</f>
        <v>290100</v>
      </c>
      <c r="D14" s="140">
        <f>'POS.DIO'!L228</f>
        <v>233530</v>
      </c>
      <c r="E14" s="140">
        <f>'POS.DIO'!M228</f>
        <v>183228</v>
      </c>
      <c r="F14" s="130">
        <f t="shared" si="0"/>
        <v>63.160289555325754</v>
      </c>
      <c r="G14" s="126">
        <f t="shared" si="1"/>
        <v>78.460155012204</v>
      </c>
    </row>
    <row r="15" spans="1:7" ht="17.25" customHeight="1">
      <c r="A15" s="133" t="s">
        <v>169</v>
      </c>
      <c r="B15" s="135"/>
      <c r="C15" s="137">
        <f>'POS.DIO'!K253</f>
        <v>266100</v>
      </c>
      <c r="D15" s="137">
        <f>'POS.DIO'!L253</f>
        <v>208500</v>
      </c>
      <c r="E15" s="137">
        <f>'POS.DIO'!M253</f>
        <v>193697</v>
      </c>
      <c r="F15" s="130">
        <f t="shared" si="0"/>
        <v>72.79105599398721</v>
      </c>
      <c r="G15" s="126">
        <f t="shared" si="1"/>
        <v>92.90023980815347</v>
      </c>
    </row>
    <row r="16" spans="1:7" ht="15.75" customHeight="1">
      <c r="A16" s="133" t="s">
        <v>170</v>
      </c>
      <c r="B16" s="135"/>
      <c r="C16" s="137">
        <f>'POS.DIO'!K288</f>
        <v>75000</v>
      </c>
      <c r="D16" s="137">
        <f>'POS.DIO'!L288</f>
        <v>55000</v>
      </c>
      <c r="E16" s="137">
        <f>'POS.DIO'!M288</f>
        <v>44753</v>
      </c>
      <c r="F16" s="130">
        <f t="shared" si="0"/>
        <v>59.67066666666667</v>
      </c>
      <c r="G16" s="126">
        <f t="shared" si="1"/>
        <v>81.36909090909091</v>
      </c>
    </row>
    <row r="17" spans="1:7" ht="16.5" customHeight="1">
      <c r="A17" s="133" t="s">
        <v>171</v>
      </c>
      <c r="B17" s="141"/>
      <c r="C17" s="142">
        <f>'POS.DIO'!K305</f>
        <v>160000</v>
      </c>
      <c r="D17" s="142">
        <f>'POS.DIO'!L305</f>
        <v>87500</v>
      </c>
      <c r="E17" s="142">
        <f>'POS.DIO'!M305</f>
        <v>85150</v>
      </c>
      <c r="F17" s="130">
        <f t="shared" si="0"/>
        <v>53.21875</v>
      </c>
      <c r="G17" s="126">
        <f t="shared" si="1"/>
        <v>97.31428571428572</v>
      </c>
    </row>
    <row r="18" spans="1:7" ht="16.5" customHeight="1">
      <c r="A18" s="373" t="s">
        <v>172</v>
      </c>
      <c r="B18" s="373"/>
      <c r="C18" s="137">
        <f>'POS.DIO'!K320</f>
        <v>379500</v>
      </c>
      <c r="D18" s="137">
        <f>'POS.DIO'!L320</f>
        <v>125500</v>
      </c>
      <c r="E18" s="137">
        <f>'POS.DIO'!M320</f>
        <v>113326</v>
      </c>
      <c r="F18" s="130">
        <f t="shared" si="0"/>
        <v>29.861923583662715</v>
      </c>
      <c r="G18" s="126">
        <f t="shared" si="1"/>
        <v>90.2996015936255</v>
      </c>
    </row>
    <row r="20" ht="12.75">
      <c r="A20" s="143"/>
    </row>
    <row r="21" ht="12.75">
      <c r="A21" s="144"/>
    </row>
    <row r="22" ht="12.75">
      <c r="A22" s="144"/>
    </row>
    <row r="23" ht="12.75">
      <c r="A23" s="144"/>
    </row>
    <row r="24" ht="12.75">
      <c r="A24" s="144"/>
    </row>
    <row r="25" ht="12.75">
      <c r="A25" s="144"/>
    </row>
    <row r="26" ht="12.75">
      <c r="A26" s="144"/>
    </row>
    <row r="27" ht="12.75">
      <c r="A27" s="144"/>
    </row>
  </sheetData>
  <sheetProtection selectLockedCells="1" selectUnlockedCells="1"/>
  <mergeCells count="8">
    <mergeCell ref="A14:B14"/>
    <mergeCell ref="A18:B18"/>
    <mergeCell ref="C1:E1"/>
    <mergeCell ref="A2:F2"/>
    <mergeCell ref="A3:F3"/>
    <mergeCell ref="A4:F4"/>
    <mergeCell ref="A5:F5"/>
    <mergeCell ref="A7:B7"/>
  </mergeCells>
  <printOptions/>
  <pageMargins left="0.9298611111111111" right="0.7083333333333334" top="0.7486111111111111" bottom="0.7486111111111111" header="0.31527777777777777" footer="0.31527777777777777"/>
  <pageSetup horizontalDpi="300" verticalDpi="300" orientation="landscape" paperSize="9" r:id="rId1"/>
  <headerFooter alignWithMargins="0">
    <oddHeader>&amp;R&amp;"Times New Roman,Regular"&amp;12POSEBNI DIO
ORGANIZACIJSKA KLASIFIKACIJA</oddHeader>
    <oddFooter>&amp;C- &amp;P+6 -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D1">
      <selection activeCell="P2" sqref="P2"/>
    </sheetView>
  </sheetViews>
  <sheetFormatPr defaultColWidth="9.140625" defaultRowHeight="12.75"/>
  <cols>
    <col min="1" max="1" width="1.8515625" style="9" customWidth="1"/>
    <col min="2" max="2" width="2.140625" style="9" customWidth="1"/>
    <col min="3" max="3" width="2.00390625" style="9" customWidth="1"/>
    <col min="4" max="4" width="2.57421875" style="9" customWidth="1"/>
    <col min="5" max="5" width="2.00390625" style="9" customWidth="1"/>
    <col min="6" max="6" width="2.28125" style="9" customWidth="1"/>
    <col min="7" max="7" width="2.421875" style="9" customWidth="1"/>
    <col min="8" max="8" width="5.57421875" style="9" customWidth="1"/>
    <col min="9" max="9" width="7.57421875" style="9" customWidth="1"/>
    <col min="10" max="10" width="44.421875" style="9" customWidth="1"/>
    <col min="11" max="12" width="16.28125" style="13" customWidth="1"/>
    <col min="13" max="13" width="16.421875" style="13" customWidth="1"/>
    <col min="14" max="15" width="4.140625" style="9" customWidth="1"/>
    <col min="16" max="16384" width="9.140625" style="9" customWidth="1"/>
  </cols>
  <sheetData>
    <row r="1" spans="9:13" s="49" customFormat="1" ht="19.5" customHeight="1">
      <c r="I1" s="50" t="s">
        <v>38</v>
      </c>
      <c r="K1" s="374"/>
      <c r="L1" s="374"/>
      <c r="M1" s="374"/>
    </row>
    <row r="2" spans="9:14" s="49" customFormat="1" ht="19.5" customHeight="1">
      <c r="I2" s="375" t="s">
        <v>157</v>
      </c>
      <c r="J2" s="375"/>
      <c r="K2" s="375"/>
      <c r="L2" s="375"/>
      <c r="M2" s="375"/>
      <c r="N2" s="375"/>
    </row>
    <row r="3" spans="9:14" s="49" customFormat="1" ht="17.25" customHeight="1">
      <c r="I3" s="363" t="s">
        <v>158</v>
      </c>
      <c r="J3" s="363"/>
      <c r="K3" s="363"/>
      <c r="L3" s="363"/>
      <c r="M3" s="363"/>
      <c r="N3" s="363"/>
    </row>
    <row r="4" spans="9:14" s="49" customFormat="1" ht="16.5" customHeight="1">
      <c r="I4" s="355" t="s">
        <v>551</v>
      </c>
      <c r="J4" s="355"/>
      <c r="K4" s="355"/>
      <c r="L4" s="355"/>
      <c r="M4" s="355"/>
      <c r="N4" s="355"/>
    </row>
    <row r="5" spans="9:14" s="49" customFormat="1" ht="18" customHeight="1">
      <c r="I5" s="355" t="s">
        <v>173</v>
      </c>
      <c r="J5" s="355"/>
      <c r="K5" s="355"/>
      <c r="L5" s="355"/>
      <c r="M5" s="355"/>
      <c r="N5" s="355"/>
    </row>
    <row r="6" spans="1:15" ht="26.25" customHeight="1">
      <c r="A6" s="377" t="s">
        <v>174</v>
      </c>
      <c r="B6" s="377"/>
      <c r="C6" s="377"/>
      <c r="D6" s="377"/>
      <c r="E6" s="377"/>
      <c r="F6" s="377"/>
      <c r="G6" s="377"/>
      <c r="H6" s="145" t="s">
        <v>175</v>
      </c>
      <c r="I6" s="120" t="s">
        <v>176</v>
      </c>
      <c r="J6" s="121" t="s">
        <v>177</v>
      </c>
      <c r="K6" s="146" t="s">
        <v>372</v>
      </c>
      <c r="L6" s="146" t="s">
        <v>553</v>
      </c>
      <c r="M6" s="147" t="s">
        <v>554</v>
      </c>
      <c r="N6" s="124" t="s">
        <v>178</v>
      </c>
      <c r="O6" s="124" t="s">
        <v>179</v>
      </c>
    </row>
    <row r="7" spans="1:15" ht="12.75" customHeight="1">
      <c r="A7" s="148">
        <v>1</v>
      </c>
      <c r="B7" s="148">
        <v>3</v>
      </c>
      <c r="C7" s="148">
        <v>4</v>
      </c>
      <c r="D7" s="148">
        <v>5</v>
      </c>
      <c r="E7" s="148">
        <v>6</v>
      </c>
      <c r="F7" s="148">
        <v>7</v>
      </c>
      <c r="G7" s="148">
        <v>8</v>
      </c>
      <c r="H7" s="141"/>
      <c r="I7" s="376" t="s">
        <v>7</v>
      </c>
      <c r="J7" s="376"/>
      <c r="K7" s="125" t="s">
        <v>8</v>
      </c>
      <c r="L7" s="125" t="s">
        <v>9</v>
      </c>
      <c r="M7" s="125" t="s">
        <v>10</v>
      </c>
      <c r="N7" s="126" t="s">
        <v>11</v>
      </c>
      <c r="O7" s="126" t="s">
        <v>12</v>
      </c>
    </row>
    <row r="8" spans="1:15" ht="18.75" customHeight="1">
      <c r="A8" s="141"/>
      <c r="B8" s="141"/>
      <c r="C8" s="141"/>
      <c r="D8" s="141"/>
      <c r="E8" s="141"/>
      <c r="F8" s="141"/>
      <c r="G8" s="141"/>
      <c r="H8" s="141"/>
      <c r="I8" s="127" t="s">
        <v>162</v>
      </c>
      <c r="J8" s="128"/>
      <c r="K8" s="129">
        <f>SUM(K9,K22)</f>
        <v>4138050</v>
      </c>
      <c r="L8" s="129">
        <f>SUM(L9,L22)</f>
        <v>3586280</v>
      </c>
      <c r="M8" s="129">
        <f>SUM(M9,M22)</f>
        <v>3347048</v>
      </c>
      <c r="N8" s="130">
        <f aca="true" t="shared" si="0" ref="N8:N16">SUM(M8/K8)*100</f>
        <v>80.88466789913123</v>
      </c>
      <c r="O8" s="130">
        <f>SUM(M8/L8)*100</f>
        <v>93.32924367310974</v>
      </c>
    </row>
    <row r="9" spans="1:15" ht="15.75" customHeight="1">
      <c r="A9" s="141"/>
      <c r="B9" s="141"/>
      <c r="C9" s="141"/>
      <c r="D9" s="141"/>
      <c r="E9" s="141"/>
      <c r="F9" s="141"/>
      <c r="G9" s="141"/>
      <c r="H9" s="141"/>
      <c r="I9" s="131" t="s">
        <v>163</v>
      </c>
      <c r="J9" s="128"/>
      <c r="K9" s="132">
        <f aca="true" t="shared" si="1" ref="K9:M10">SUM(K10)</f>
        <v>261700</v>
      </c>
      <c r="L9" s="132">
        <f t="shared" si="1"/>
        <v>195800</v>
      </c>
      <c r="M9" s="132">
        <f t="shared" si="1"/>
        <v>171585</v>
      </c>
      <c r="N9" s="130">
        <f t="shared" si="0"/>
        <v>65.56553305311425</v>
      </c>
      <c r="O9" s="130">
        <f>SUM(M9/L9)*100</f>
        <v>87.63278855975484</v>
      </c>
    </row>
    <row r="10" spans="1:15" ht="14.25" customHeight="1">
      <c r="A10" s="141"/>
      <c r="B10" s="141"/>
      <c r="C10" s="141"/>
      <c r="D10" s="141"/>
      <c r="E10" s="141"/>
      <c r="F10" s="141"/>
      <c r="G10" s="141"/>
      <c r="H10" s="141"/>
      <c r="I10" s="133" t="s">
        <v>164</v>
      </c>
      <c r="J10" s="128"/>
      <c r="K10" s="134">
        <f t="shared" si="1"/>
        <v>261700</v>
      </c>
      <c r="L10" s="134">
        <f t="shared" si="1"/>
        <v>195800</v>
      </c>
      <c r="M10" s="134">
        <f t="shared" si="1"/>
        <v>171585</v>
      </c>
      <c r="N10" s="130">
        <f t="shared" si="0"/>
        <v>65.56553305311425</v>
      </c>
      <c r="O10" s="130">
        <f aca="true" t="shared" si="2" ref="O10:O70">SUM(M10/L10)*100</f>
        <v>87.63278855975484</v>
      </c>
    </row>
    <row r="11" spans="1:15" ht="12.75">
      <c r="A11" s="141"/>
      <c r="B11" s="141"/>
      <c r="C11" s="141"/>
      <c r="D11" s="141"/>
      <c r="E11" s="141"/>
      <c r="F11" s="141"/>
      <c r="G11" s="141"/>
      <c r="H11" s="141"/>
      <c r="I11" s="150">
        <v>3</v>
      </c>
      <c r="J11" s="151" t="s">
        <v>180</v>
      </c>
      <c r="K11" s="132">
        <f>SUM(K12,K19)</f>
        <v>261700</v>
      </c>
      <c r="L11" s="132">
        <f>SUM(L12,L19)</f>
        <v>195800</v>
      </c>
      <c r="M11" s="132">
        <f>SUM(M12,M19)</f>
        <v>171585</v>
      </c>
      <c r="N11" s="130">
        <f t="shared" si="0"/>
        <v>65.56553305311425</v>
      </c>
      <c r="O11" s="130">
        <f t="shared" si="2"/>
        <v>87.63278855975484</v>
      </c>
    </row>
    <row r="12" spans="1:15" ht="12.75">
      <c r="A12" s="141"/>
      <c r="B12" s="141"/>
      <c r="C12" s="141"/>
      <c r="D12" s="141"/>
      <c r="E12" s="141"/>
      <c r="F12" s="141"/>
      <c r="G12" s="141"/>
      <c r="H12" s="141"/>
      <c r="I12" s="152">
        <v>32</v>
      </c>
      <c r="J12" s="127" t="s">
        <v>90</v>
      </c>
      <c r="K12" s="153">
        <f>SUM(K13+K16)</f>
        <v>254000</v>
      </c>
      <c r="L12" s="153">
        <f>SUM(L13+L16)</f>
        <v>188100</v>
      </c>
      <c r="M12" s="153">
        <f>SUM(M13+M16)</f>
        <v>163885</v>
      </c>
      <c r="N12" s="130">
        <f t="shared" si="0"/>
        <v>64.5216535433071</v>
      </c>
      <c r="O12" s="130">
        <f t="shared" si="2"/>
        <v>87.12652844231792</v>
      </c>
    </row>
    <row r="13" spans="1:15" ht="12.75">
      <c r="A13" s="141"/>
      <c r="B13" s="141"/>
      <c r="C13" s="141"/>
      <c r="D13" s="141"/>
      <c r="E13" s="141"/>
      <c r="F13" s="141"/>
      <c r="G13" s="141"/>
      <c r="H13" s="141"/>
      <c r="I13" s="152">
        <v>323</v>
      </c>
      <c r="J13" s="127" t="s">
        <v>101</v>
      </c>
      <c r="K13" s="153">
        <f>SUM(K14+K15)</f>
        <v>26000</v>
      </c>
      <c r="L13" s="153">
        <f>SUM(L14+L15)</f>
        <v>26000</v>
      </c>
      <c r="M13" s="153">
        <f>SUM(M14+M15)</f>
        <v>25375</v>
      </c>
      <c r="N13" s="130">
        <f t="shared" si="0"/>
        <v>97.59615384615384</v>
      </c>
      <c r="O13" s="130">
        <f t="shared" si="2"/>
        <v>97.59615384615384</v>
      </c>
    </row>
    <row r="14" spans="1:15" ht="12.75">
      <c r="A14" s="141"/>
      <c r="B14" s="141"/>
      <c r="C14" s="141"/>
      <c r="D14" s="141"/>
      <c r="E14" s="141"/>
      <c r="F14" s="141"/>
      <c r="G14" s="141"/>
      <c r="H14" s="141"/>
      <c r="I14" s="154">
        <v>3233</v>
      </c>
      <c r="J14" s="155" t="s">
        <v>104</v>
      </c>
      <c r="K14" s="134">
        <f>'POS.DIO'!K32</f>
        <v>16000</v>
      </c>
      <c r="L14" s="134">
        <f>'POS.DIO'!L32</f>
        <v>16000</v>
      </c>
      <c r="M14" s="134">
        <f>'POS.DIO'!M32</f>
        <v>15375</v>
      </c>
      <c r="N14" s="130">
        <f t="shared" si="0"/>
        <v>96.09375</v>
      </c>
      <c r="O14" s="130">
        <f t="shared" si="2"/>
        <v>96.09375</v>
      </c>
    </row>
    <row r="15" spans="1:15" ht="12.75">
      <c r="A15" s="141"/>
      <c r="B15" s="141"/>
      <c r="C15" s="141"/>
      <c r="D15" s="141"/>
      <c r="E15" s="141"/>
      <c r="F15" s="141"/>
      <c r="G15" s="141"/>
      <c r="H15" s="141"/>
      <c r="I15" s="154">
        <v>3235</v>
      </c>
      <c r="J15" s="155" t="s">
        <v>106</v>
      </c>
      <c r="K15" s="134">
        <f>'POS.DIO'!K33</f>
        <v>10000</v>
      </c>
      <c r="L15" s="134">
        <f>'POS.DIO'!L33</f>
        <v>10000</v>
      </c>
      <c r="M15" s="134">
        <f>'POS.DIO'!M33</f>
        <v>10000</v>
      </c>
      <c r="N15" s="130">
        <f t="shared" si="0"/>
        <v>100</v>
      </c>
      <c r="O15" s="130">
        <f t="shared" si="2"/>
        <v>100</v>
      </c>
    </row>
    <row r="16" spans="1:15" ht="12.75">
      <c r="A16" s="141">
        <v>1</v>
      </c>
      <c r="B16" s="141"/>
      <c r="C16" s="141"/>
      <c r="D16" s="141"/>
      <c r="E16" s="141"/>
      <c r="F16" s="141"/>
      <c r="G16" s="141"/>
      <c r="H16" s="141"/>
      <c r="I16" s="152">
        <v>329</v>
      </c>
      <c r="J16" s="127" t="s">
        <v>112</v>
      </c>
      <c r="K16" s="153">
        <f>SUM(K17+K18)</f>
        <v>228000</v>
      </c>
      <c r="L16" s="153">
        <f>SUM(L17+L18)</f>
        <v>162100</v>
      </c>
      <c r="M16" s="153">
        <f>SUM(M17+M18)</f>
        <v>138510</v>
      </c>
      <c r="N16" s="130">
        <f t="shared" si="0"/>
        <v>60.75000000000001</v>
      </c>
      <c r="O16" s="130">
        <f t="shared" si="2"/>
        <v>85.44725478099939</v>
      </c>
    </row>
    <row r="17" spans="1:15" ht="14.25" customHeight="1">
      <c r="A17" s="141"/>
      <c r="B17" s="141"/>
      <c r="C17" s="141"/>
      <c r="D17" s="141"/>
      <c r="E17" s="141"/>
      <c r="F17" s="141"/>
      <c r="G17" s="141"/>
      <c r="H17" s="141"/>
      <c r="I17" s="156">
        <v>3291</v>
      </c>
      <c r="J17" s="157" t="s">
        <v>113</v>
      </c>
      <c r="K17" s="158">
        <f>'POS.DIO'!K18</f>
        <v>26000</v>
      </c>
      <c r="L17" s="158">
        <f>'POS.DIO'!L18</f>
        <v>15000</v>
      </c>
      <c r="M17" s="158">
        <f>'POS.DIO'!M18</f>
        <v>13694</v>
      </c>
      <c r="N17" s="130">
        <f aca="true" t="shared" si="3" ref="N17:N78">SUM(M17/K17)*100</f>
        <v>52.669230769230765</v>
      </c>
      <c r="O17" s="130">
        <f t="shared" si="2"/>
        <v>91.29333333333334</v>
      </c>
    </row>
    <row r="18" spans="1:15" ht="12.75">
      <c r="A18" s="141"/>
      <c r="B18" s="141"/>
      <c r="C18" s="141"/>
      <c r="D18" s="141"/>
      <c r="E18" s="141"/>
      <c r="F18" s="141"/>
      <c r="G18" s="141"/>
      <c r="H18" s="141"/>
      <c r="I18" s="159">
        <v>3299</v>
      </c>
      <c r="J18" s="160" t="s">
        <v>181</v>
      </c>
      <c r="K18" s="161">
        <f>'POS.DIO'!K19+'POS.DIO'!K20+'POS.DIO'!K21+'POS.DIO'!K22</f>
        <v>202000</v>
      </c>
      <c r="L18" s="161">
        <f>'POS.DIO'!L19+'POS.DIO'!L20+'POS.DIO'!L21+'POS.DIO'!L22</f>
        <v>147100</v>
      </c>
      <c r="M18" s="161">
        <f>'POS.DIO'!M19+'POS.DIO'!M20+'POS.DIO'!M21+'POS.DIO'!M22</f>
        <v>124816</v>
      </c>
      <c r="N18" s="130">
        <f t="shared" si="3"/>
        <v>61.79009900990099</v>
      </c>
      <c r="O18" s="130">
        <f t="shared" si="2"/>
        <v>84.85112168592795</v>
      </c>
    </row>
    <row r="19" spans="1:15" ht="12.75">
      <c r="A19" s="141"/>
      <c r="B19" s="141"/>
      <c r="C19" s="141"/>
      <c r="D19" s="141"/>
      <c r="E19" s="141"/>
      <c r="F19" s="141"/>
      <c r="G19" s="141"/>
      <c r="H19" s="141"/>
      <c r="I19" s="152">
        <v>38</v>
      </c>
      <c r="J19" s="127" t="s">
        <v>130</v>
      </c>
      <c r="K19" s="153">
        <f>SUM(K20)</f>
        <v>7700</v>
      </c>
      <c r="L19" s="153">
        <f>SUM(L20)</f>
        <v>7700</v>
      </c>
      <c r="M19" s="153">
        <f>SUM(M20)</f>
        <v>7700</v>
      </c>
      <c r="N19" s="130">
        <f t="shared" si="3"/>
        <v>100</v>
      </c>
      <c r="O19" s="130">
        <f t="shared" si="2"/>
        <v>100</v>
      </c>
    </row>
    <row r="20" spans="1:15" ht="12.75">
      <c r="A20" s="141">
        <v>1</v>
      </c>
      <c r="B20" s="141"/>
      <c r="C20" s="141"/>
      <c r="D20" s="141"/>
      <c r="E20" s="141"/>
      <c r="F20" s="141"/>
      <c r="G20" s="141"/>
      <c r="H20" s="141"/>
      <c r="I20" s="152">
        <v>381</v>
      </c>
      <c r="J20" s="127" t="s">
        <v>131</v>
      </c>
      <c r="K20" s="153">
        <f>SUM(K21)</f>
        <v>7700</v>
      </c>
      <c r="L20" s="153">
        <f>SUM(L21:L21)</f>
        <v>7700</v>
      </c>
      <c r="M20" s="153">
        <f>SUM(M21:M21)</f>
        <v>7700</v>
      </c>
      <c r="N20" s="130">
        <f t="shared" si="3"/>
        <v>100</v>
      </c>
      <c r="O20" s="130">
        <f t="shared" si="2"/>
        <v>100</v>
      </c>
    </row>
    <row r="21" spans="1:15" ht="12.75">
      <c r="A21" s="141"/>
      <c r="B21" s="141"/>
      <c r="C21" s="141"/>
      <c r="D21" s="141"/>
      <c r="E21" s="141"/>
      <c r="F21" s="141"/>
      <c r="G21" s="141"/>
      <c r="H21" s="141"/>
      <c r="I21" s="159">
        <v>3811</v>
      </c>
      <c r="J21" s="160" t="s">
        <v>132</v>
      </c>
      <c r="K21" s="161">
        <f>'POS.DIO'!K27</f>
        <v>7700</v>
      </c>
      <c r="L21" s="161">
        <f>'POS.DIO'!L27</f>
        <v>7700</v>
      </c>
      <c r="M21" s="161">
        <f>'POS.DIO'!M27</f>
        <v>7700</v>
      </c>
      <c r="N21" s="130">
        <f t="shared" si="3"/>
        <v>100</v>
      </c>
      <c r="O21" s="130">
        <f t="shared" si="2"/>
        <v>100</v>
      </c>
    </row>
    <row r="22" spans="1:15" ht="21" customHeight="1">
      <c r="A22" s="141"/>
      <c r="B22" s="141"/>
      <c r="C22" s="141"/>
      <c r="D22" s="141"/>
      <c r="E22" s="141"/>
      <c r="F22" s="141"/>
      <c r="G22" s="141"/>
      <c r="H22" s="141"/>
      <c r="I22" s="131" t="s">
        <v>165</v>
      </c>
      <c r="J22" s="135"/>
      <c r="K22" s="136">
        <f>SUM(K23)</f>
        <v>3876350</v>
      </c>
      <c r="L22" s="136">
        <f>SUM(L23)</f>
        <v>3390480</v>
      </c>
      <c r="M22" s="136">
        <f>SUM(M23)</f>
        <v>3175463</v>
      </c>
      <c r="N22" s="130">
        <f t="shared" si="3"/>
        <v>81.91889277284044</v>
      </c>
      <c r="O22" s="130">
        <f t="shared" si="2"/>
        <v>93.65821358627687</v>
      </c>
    </row>
    <row r="23" spans="1:15" ht="15" customHeight="1">
      <c r="A23" s="141"/>
      <c r="B23" s="141"/>
      <c r="C23" s="141"/>
      <c r="D23" s="141"/>
      <c r="E23" s="141"/>
      <c r="F23" s="141"/>
      <c r="G23" s="141"/>
      <c r="H23" s="141"/>
      <c r="I23" s="133" t="s">
        <v>182</v>
      </c>
      <c r="J23" s="135"/>
      <c r="K23" s="137">
        <f>SUM(K24,K77)</f>
        <v>3876350</v>
      </c>
      <c r="L23" s="137">
        <f>SUM(L24,L77)</f>
        <v>3390480</v>
      </c>
      <c r="M23" s="137">
        <f>SUM(M24,M77)</f>
        <v>3175463</v>
      </c>
      <c r="N23" s="130">
        <f t="shared" si="3"/>
        <v>81.91889277284044</v>
      </c>
      <c r="O23" s="130">
        <f t="shared" si="2"/>
        <v>93.65821358627687</v>
      </c>
    </row>
    <row r="24" spans="1:15" ht="12.75">
      <c r="A24" s="141"/>
      <c r="B24" s="141"/>
      <c r="C24" s="141"/>
      <c r="D24" s="141"/>
      <c r="E24" s="141"/>
      <c r="F24" s="141"/>
      <c r="G24" s="141"/>
      <c r="H24" s="141"/>
      <c r="I24" s="150">
        <v>3</v>
      </c>
      <c r="J24" s="151" t="s">
        <v>180</v>
      </c>
      <c r="K24" s="163">
        <f>SUM(K25,K33,K60+K65+K68+K72)</f>
        <v>2197850</v>
      </c>
      <c r="L24" s="163">
        <f>SUM(L25,L33,L60+L65+L68+L72)</f>
        <v>1649980</v>
      </c>
      <c r="M24" s="163">
        <f>SUM(M25,M33,M60+M65+M68+M72)</f>
        <v>1494498</v>
      </c>
      <c r="N24" s="130">
        <f t="shared" si="3"/>
        <v>67.99818003958414</v>
      </c>
      <c r="O24" s="130">
        <f t="shared" si="2"/>
        <v>90.57673426344562</v>
      </c>
    </row>
    <row r="25" spans="1:15" ht="12.75" customHeight="1">
      <c r="A25" s="141"/>
      <c r="B25" s="141"/>
      <c r="C25" s="141"/>
      <c r="D25" s="141"/>
      <c r="E25" s="141"/>
      <c r="F25" s="141"/>
      <c r="G25" s="141"/>
      <c r="H25" s="141"/>
      <c r="I25" s="152">
        <v>31</v>
      </c>
      <c r="J25" s="127" t="s">
        <v>83</v>
      </c>
      <c r="K25" s="164">
        <f>SUM(K26,K28,K30)</f>
        <v>466200</v>
      </c>
      <c r="L25" s="164">
        <f>SUM(L26,L28,L30)</f>
        <v>267200</v>
      </c>
      <c r="M25" s="164">
        <f>SUM(M26,M28,M30)</f>
        <v>266398</v>
      </c>
      <c r="N25" s="130">
        <f t="shared" si="3"/>
        <v>57.142428142428145</v>
      </c>
      <c r="O25" s="130">
        <f t="shared" si="2"/>
        <v>99.69985029940119</v>
      </c>
    </row>
    <row r="26" spans="1:15" ht="12.75" customHeight="1">
      <c r="A26" s="141">
        <v>1</v>
      </c>
      <c r="B26" s="141"/>
      <c r="C26" s="141"/>
      <c r="D26" s="141"/>
      <c r="E26" s="141"/>
      <c r="F26" s="141"/>
      <c r="G26" s="141"/>
      <c r="H26" s="141"/>
      <c r="I26" s="152">
        <v>311</v>
      </c>
      <c r="J26" s="165" t="s">
        <v>183</v>
      </c>
      <c r="K26" s="164">
        <f>SUM(K27)</f>
        <v>391000</v>
      </c>
      <c r="L26" s="164">
        <f>SUM(L27)</f>
        <v>221000</v>
      </c>
      <c r="M26" s="164">
        <f>SUM(M27)</f>
        <v>220988</v>
      </c>
      <c r="N26" s="130">
        <f t="shared" si="3"/>
        <v>56.51867007672634</v>
      </c>
      <c r="O26" s="130">
        <f t="shared" si="2"/>
        <v>99.99457013574661</v>
      </c>
    </row>
    <row r="27" spans="1:15" ht="12.75" customHeight="1">
      <c r="A27" s="141"/>
      <c r="B27" s="141"/>
      <c r="C27" s="141"/>
      <c r="D27" s="141"/>
      <c r="E27" s="141"/>
      <c r="F27" s="141"/>
      <c r="G27" s="141"/>
      <c r="H27" s="141"/>
      <c r="I27" s="159">
        <v>3111</v>
      </c>
      <c r="J27" s="160" t="s">
        <v>85</v>
      </c>
      <c r="K27" s="161">
        <f>'POS.DIO'!K43+'POS.DIO'!K335</f>
        <v>391000</v>
      </c>
      <c r="L27" s="161">
        <f>'POS.DIO'!L43+'POS.DIO'!L335</f>
        <v>221000</v>
      </c>
      <c r="M27" s="161">
        <f>'POS.DIO'!M43+'POS.DIO'!M335</f>
        <v>220988</v>
      </c>
      <c r="N27" s="130">
        <f t="shared" si="3"/>
        <v>56.51867007672634</v>
      </c>
      <c r="O27" s="130">
        <f t="shared" si="2"/>
        <v>99.99457013574661</v>
      </c>
    </row>
    <row r="28" spans="1:15" s="24" customFormat="1" ht="12.75" customHeight="1">
      <c r="A28" s="141">
        <v>1</v>
      </c>
      <c r="B28" s="166"/>
      <c r="C28" s="166"/>
      <c r="D28" s="166"/>
      <c r="E28" s="166"/>
      <c r="F28" s="166"/>
      <c r="G28" s="166"/>
      <c r="H28" s="166"/>
      <c r="I28" s="167">
        <v>312</v>
      </c>
      <c r="J28" s="168" t="s">
        <v>86</v>
      </c>
      <c r="K28" s="169">
        <f>SUM(K29)</f>
        <v>7400</v>
      </c>
      <c r="L28" s="169">
        <f>SUM(L29)</f>
        <v>7400</v>
      </c>
      <c r="M28" s="169">
        <f>SUM(M29)</f>
        <v>7400</v>
      </c>
      <c r="N28" s="130">
        <f t="shared" si="3"/>
        <v>100</v>
      </c>
      <c r="O28" s="130">
        <f t="shared" si="2"/>
        <v>100</v>
      </c>
    </row>
    <row r="29" spans="1:15" ht="12.75" customHeight="1">
      <c r="A29" s="141"/>
      <c r="B29" s="141"/>
      <c r="C29" s="141"/>
      <c r="D29" s="141"/>
      <c r="E29" s="141"/>
      <c r="F29" s="141"/>
      <c r="G29" s="141"/>
      <c r="H29" s="141"/>
      <c r="I29" s="159">
        <v>3121</v>
      </c>
      <c r="J29" s="170" t="s">
        <v>86</v>
      </c>
      <c r="K29" s="161">
        <f>'POS.DIO'!K45</f>
        <v>7400</v>
      </c>
      <c r="L29" s="161">
        <f>'POS.DIO'!L45</f>
        <v>7400</v>
      </c>
      <c r="M29" s="161">
        <f>'POS.DIO'!M45</f>
        <v>7400</v>
      </c>
      <c r="N29" s="130">
        <f t="shared" si="3"/>
        <v>100</v>
      </c>
      <c r="O29" s="130">
        <f t="shared" si="2"/>
        <v>100</v>
      </c>
    </row>
    <row r="30" spans="1:15" s="24" customFormat="1" ht="12" customHeight="1">
      <c r="A30" s="141">
        <v>1</v>
      </c>
      <c r="B30" s="166"/>
      <c r="C30" s="166"/>
      <c r="D30" s="166"/>
      <c r="E30" s="166"/>
      <c r="F30" s="166"/>
      <c r="G30" s="166"/>
      <c r="H30" s="166"/>
      <c r="I30" s="167">
        <v>313</v>
      </c>
      <c r="J30" s="171" t="s">
        <v>87</v>
      </c>
      <c r="K30" s="169">
        <f>SUM(K31:K32)</f>
        <v>67800</v>
      </c>
      <c r="L30" s="169">
        <f>SUM(L31:L32)</f>
        <v>38800</v>
      </c>
      <c r="M30" s="169">
        <f>SUM(M31:M32)</f>
        <v>38010</v>
      </c>
      <c r="N30" s="130">
        <f t="shared" si="3"/>
        <v>56.06194690265487</v>
      </c>
      <c r="O30" s="130">
        <f t="shared" si="2"/>
        <v>97.9639175257732</v>
      </c>
    </row>
    <row r="31" spans="1:15" ht="12" customHeight="1">
      <c r="A31" s="141"/>
      <c r="B31" s="141"/>
      <c r="C31" s="141"/>
      <c r="D31" s="141"/>
      <c r="E31" s="141"/>
      <c r="F31" s="141"/>
      <c r="G31" s="141"/>
      <c r="H31" s="141"/>
      <c r="I31" s="159">
        <v>3132</v>
      </c>
      <c r="J31" s="170" t="s">
        <v>88</v>
      </c>
      <c r="K31" s="161">
        <f>'POS.DIO'!K47+'POS.DIO'!K189+'POS.DIO'!K337</f>
        <v>61100</v>
      </c>
      <c r="L31" s="161">
        <f>'POS.DIO'!L47+'POS.DIO'!L189+'POS.DIO'!L337</f>
        <v>35000</v>
      </c>
      <c r="M31" s="161">
        <f>'POS.DIO'!M47+'POS.DIO'!M189+'POS.DIO'!M337</f>
        <v>34253</v>
      </c>
      <c r="N31" s="130">
        <f t="shared" si="3"/>
        <v>56.06055646481178</v>
      </c>
      <c r="O31" s="130">
        <f t="shared" si="2"/>
        <v>97.86571428571429</v>
      </c>
    </row>
    <row r="32" spans="1:15" ht="12" customHeight="1">
      <c r="A32" s="141"/>
      <c r="B32" s="141"/>
      <c r="C32" s="141"/>
      <c r="D32" s="141"/>
      <c r="E32" s="141"/>
      <c r="F32" s="141"/>
      <c r="G32" s="141"/>
      <c r="H32" s="141"/>
      <c r="I32" s="159">
        <v>3133</v>
      </c>
      <c r="J32" s="170" t="s">
        <v>89</v>
      </c>
      <c r="K32" s="161">
        <f>'POS.DIO'!K48+'POS.DIO'!K190+'POS.DIO'!K338</f>
        <v>6700</v>
      </c>
      <c r="L32" s="161">
        <f>'POS.DIO'!L48+'POS.DIO'!L190+'POS.DIO'!L338</f>
        <v>3800</v>
      </c>
      <c r="M32" s="161">
        <f>'POS.DIO'!M48+'POS.DIO'!M190+'POS.DIO'!M338</f>
        <v>3757</v>
      </c>
      <c r="N32" s="130">
        <f t="shared" si="3"/>
        <v>56.07462686567164</v>
      </c>
      <c r="O32" s="130">
        <f t="shared" si="2"/>
        <v>98.86842105263159</v>
      </c>
    </row>
    <row r="33" spans="1:15" ht="12.75" customHeight="1">
      <c r="A33" s="141"/>
      <c r="B33" s="141"/>
      <c r="C33" s="141"/>
      <c r="D33" s="141"/>
      <c r="E33" s="141"/>
      <c r="F33" s="141"/>
      <c r="G33" s="141"/>
      <c r="H33" s="141"/>
      <c r="I33" s="152">
        <v>32</v>
      </c>
      <c r="J33" s="127" t="s">
        <v>90</v>
      </c>
      <c r="K33" s="164">
        <f>SUM(K34,K38,K44,K54)</f>
        <v>1193650</v>
      </c>
      <c r="L33" s="164">
        <f>SUM(L34,L38,L44,L54)</f>
        <v>1009900</v>
      </c>
      <c r="M33" s="164">
        <f>SUM(M34,M38,M44,M54)</f>
        <v>922689</v>
      </c>
      <c r="N33" s="130">
        <f t="shared" si="3"/>
        <v>77.29979474720395</v>
      </c>
      <c r="O33" s="130">
        <f t="shared" si="2"/>
        <v>91.3643925141103</v>
      </c>
    </row>
    <row r="34" spans="1:15" ht="12.75" customHeight="1">
      <c r="A34" s="141">
        <v>1</v>
      </c>
      <c r="B34" s="141"/>
      <c r="C34" s="141"/>
      <c r="D34" s="141"/>
      <c r="E34" s="141"/>
      <c r="F34" s="141"/>
      <c r="G34" s="141"/>
      <c r="H34" s="141"/>
      <c r="I34" s="152">
        <v>321</v>
      </c>
      <c r="J34" s="127" t="s">
        <v>184</v>
      </c>
      <c r="K34" s="164">
        <f>SUM(K35:K37)</f>
        <v>13500</v>
      </c>
      <c r="L34" s="164">
        <f>SUM(L35:L37)</f>
        <v>2000</v>
      </c>
      <c r="M34" s="164">
        <f>SUM(M35:M37)</f>
        <v>1372</v>
      </c>
      <c r="N34" s="130">
        <f t="shared" si="3"/>
        <v>10.162962962962963</v>
      </c>
      <c r="O34" s="130">
        <f t="shared" si="2"/>
        <v>68.60000000000001</v>
      </c>
    </row>
    <row r="35" spans="1:15" ht="12.75" customHeight="1">
      <c r="A35" s="141"/>
      <c r="B35" s="141"/>
      <c r="C35" s="141"/>
      <c r="D35" s="141"/>
      <c r="E35" s="141"/>
      <c r="F35" s="141"/>
      <c r="G35" s="141"/>
      <c r="H35" s="141"/>
      <c r="I35" s="172">
        <v>3211</v>
      </c>
      <c r="J35" s="157" t="s">
        <v>92</v>
      </c>
      <c r="K35" s="161">
        <f>'POS.DIO'!K51</f>
        <v>4500</v>
      </c>
      <c r="L35" s="161">
        <f>'POS.DIO'!L51</f>
        <v>1500</v>
      </c>
      <c r="M35" s="161">
        <f>'POS.DIO'!M51</f>
        <v>1022</v>
      </c>
      <c r="N35" s="130">
        <f t="shared" si="3"/>
        <v>22.711111111111112</v>
      </c>
      <c r="O35" s="130">
        <f t="shared" si="2"/>
        <v>68.13333333333334</v>
      </c>
    </row>
    <row r="36" spans="1:15" ht="12.75" customHeight="1">
      <c r="A36" s="141"/>
      <c r="B36" s="141"/>
      <c r="C36" s="141"/>
      <c r="D36" s="141"/>
      <c r="E36" s="141"/>
      <c r="F36" s="141"/>
      <c r="G36" s="141"/>
      <c r="H36" s="141"/>
      <c r="I36" s="172">
        <v>3214</v>
      </c>
      <c r="J36" s="157" t="s">
        <v>94</v>
      </c>
      <c r="K36" s="161">
        <f>'POS.DIO'!K53</f>
        <v>1000</v>
      </c>
      <c r="L36" s="161">
        <f>'POS.DIO'!L53</f>
        <v>500</v>
      </c>
      <c r="M36" s="161">
        <f>'POS.DIO'!M53</f>
        <v>350</v>
      </c>
      <c r="N36" s="130">
        <f t="shared" si="3"/>
        <v>35</v>
      </c>
      <c r="O36" s="130">
        <f t="shared" si="2"/>
        <v>70</v>
      </c>
    </row>
    <row r="37" spans="1:15" ht="12.75" customHeight="1">
      <c r="A37" s="141"/>
      <c r="B37" s="141"/>
      <c r="C37" s="141"/>
      <c r="D37" s="141"/>
      <c r="E37" s="141"/>
      <c r="F37" s="141"/>
      <c r="G37" s="141"/>
      <c r="H37" s="141"/>
      <c r="I37" s="172">
        <v>3213</v>
      </c>
      <c r="J37" s="157" t="s">
        <v>93</v>
      </c>
      <c r="K37" s="161">
        <f>'POS.DIO'!K52</f>
        <v>8000</v>
      </c>
      <c r="L37" s="161">
        <f>'POS.DIO'!L52</f>
        <v>0</v>
      </c>
      <c r="M37" s="161">
        <f>'POS.DIO'!M52</f>
        <v>0</v>
      </c>
      <c r="N37" s="130">
        <f t="shared" si="3"/>
        <v>0</v>
      </c>
      <c r="O37" s="130" t="e">
        <f t="shared" si="2"/>
        <v>#DIV/0!</v>
      </c>
    </row>
    <row r="38" spans="1:15" s="24" customFormat="1" ht="15" customHeight="1">
      <c r="A38" s="141">
        <v>1</v>
      </c>
      <c r="B38" s="166"/>
      <c r="C38" s="166"/>
      <c r="D38" s="166"/>
      <c r="E38" s="166"/>
      <c r="F38" s="166"/>
      <c r="G38" s="166"/>
      <c r="H38" s="166"/>
      <c r="I38" s="173">
        <v>322</v>
      </c>
      <c r="J38" s="174" t="s">
        <v>95</v>
      </c>
      <c r="K38" s="169">
        <f>SUM(K39:K43)</f>
        <v>454000</v>
      </c>
      <c r="L38" s="169">
        <f>SUM(L39:L43)</f>
        <v>394100</v>
      </c>
      <c r="M38" s="169">
        <f>SUM(M39:M43)</f>
        <v>335977</v>
      </c>
      <c r="N38" s="130">
        <f t="shared" si="3"/>
        <v>74.00374449339206</v>
      </c>
      <c r="O38" s="130">
        <f t="shared" si="2"/>
        <v>85.25171276325806</v>
      </c>
    </row>
    <row r="39" spans="1:15" ht="12.75" customHeight="1">
      <c r="A39" s="141"/>
      <c r="B39" s="141"/>
      <c r="C39" s="141"/>
      <c r="D39" s="141"/>
      <c r="E39" s="141"/>
      <c r="F39" s="141"/>
      <c r="G39" s="141"/>
      <c r="H39" s="141"/>
      <c r="I39" s="159">
        <v>3221</v>
      </c>
      <c r="J39" s="175" t="s">
        <v>96</v>
      </c>
      <c r="K39" s="161">
        <f>'POS.DIO'!K58</f>
        <v>20000</v>
      </c>
      <c r="L39" s="161">
        <f>'POS.DIO'!L58</f>
        <v>6000</v>
      </c>
      <c r="M39" s="161">
        <f>'POS.DIO'!M58</f>
        <v>5923</v>
      </c>
      <c r="N39" s="130">
        <f t="shared" si="3"/>
        <v>29.615000000000002</v>
      </c>
      <c r="O39" s="130">
        <f t="shared" si="2"/>
        <v>98.71666666666667</v>
      </c>
    </row>
    <row r="40" spans="1:15" ht="12.75" customHeight="1">
      <c r="A40" s="141"/>
      <c r="B40" s="141"/>
      <c r="C40" s="141"/>
      <c r="D40" s="141"/>
      <c r="E40" s="141"/>
      <c r="F40" s="141"/>
      <c r="G40" s="141"/>
      <c r="H40" s="141"/>
      <c r="I40" s="172">
        <v>3223</v>
      </c>
      <c r="J40" s="175" t="s">
        <v>97</v>
      </c>
      <c r="K40" s="161">
        <f>'POS.DIO'!K59+'POS.DIO'!K60+'POS.DIO'!K111+'POS.DIO'!K125+'POS.DIO'!K132+'POS.DIO'!K193+'POS.DIO'!K194+'POS.DIO'!K261+'POS.DIO'!K262</f>
        <v>212500</v>
      </c>
      <c r="L40" s="161">
        <f>'POS.DIO'!L59+'POS.DIO'!L60+'POS.DIO'!L111+'POS.DIO'!L125+'POS.DIO'!L132+'POS.DIO'!L193+'POS.DIO'!L194+'POS.DIO'!L261+'POS.DIO'!L262</f>
        <v>192000</v>
      </c>
      <c r="M40" s="161">
        <f>'POS.DIO'!M59+'POS.DIO'!M60+'POS.DIO'!M111+'POS.DIO'!M125+'POS.DIO'!M132+'POS.DIO'!M193+'POS.DIO'!M194+'POS.DIO'!M261+'POS.DIO'!M262</f>
        <v>178615</v>
      </c>
      <c r="N40" s="130">
        <f t="shared" si="3"/>
        <v>84.05411764705882</v>
      </c>
      <c r="O40" s="130">
        <f t="shared" si="2"/>
        <v>93.02864583333333</v>
      </c>
    </row>
    <row r="41" spans="1:15" ht="12.75" customHeight="1">
      <c r="A41" s="141"/>
      <c r="B41" s="141"/>
      <c r="C41" s="141"/>
      <c r="D41" s="141"/>
      <c r="E41" s="141"/>
      <c r="F41" s="141"/>
      <c r="G41" s="141"/>
      <c r="H41" s="141"/>
      <c r="I41" s="172">
        <v>3224</v>
      </c>
      <c r="J41" s="175" t="s">
        <v>98</v>
      </c>
      <c r="K41" s="161">
        <f>'POS.DIO'!K61+'POS.DIO'!K62+'POS.DIO'!K63+'POS.DIO'!K112+'POS.DIO'!K120+'POS.DIO'!K133+'POS.DIO'!K195+'POS.DIO'!K196+'POS.DIO'!K236+'POS.DIO'!K263+'POS.DIO'!K264+'POS.DIO'!K317</f>
        <v>200500</v>
      </c>
      <c r="L41" s="161">
        <f>'POS.DIO'!L61+'POS.DIO'!L62+'POS.DIO'!L63+'POS.DIO'!L112+'POS.DIO'!L120+'POS.DIO'!L133+'POS.DIO'!L195+'POS.DIO'!L196+'POS.DIO'!L236+'POS.DIO'!L263+'POS.DIO'!L264+'POS.DIO'!L317</f>
        <v>179600</v>
      </c>
      <c r="M41" s="161">
        <f>'POS.DIO'!M61+'POS.DIO'!M62+'POS.DIO'!M63+'POS.DIO'!M112+'POS.DIO'!M120+'POS.DIO'!M133+'POS.DIO'!M195+'POS.DIO'!M196+'POS.DIO'!M236+'POS.DIO'!M263+'POS.DIO'!M264+'POS.DIO'!M317</f>
        <v>135346</v>
      </c>
      <c r="N41" s="130">
        <f t="shared" si="3"/>
        <v>67.50423940149626</v>
      </c>
      <c r="O41" s="130">
        <f t="shared" si="2"/>
        <v>75.3596881959911</v>
      </c>
    </row>
    <row r="42" spans="1:15" ht="12.75" customHeight="1">
      <c r="A42" s="141"/>
      <c r="B42" s="141"/>
      <c r="C42" s="141"/>
      <c r="D42" s="141"/>
      <c r="E42" s="141"/>
      <c r="F42" s="141"/>
      <c r="G42" s="141"/>
      <c r="H42" s="141"/>
      <c r="I42" s="159">
        <v>3225</v>
      </c>
      <c r="J42" s="175" t="s">
        <v>99</v>
      </c>
      <c r="K42" s="161">
        <f>'POS.DIO'!K64+'POS.DIO'!K198</f>
        <v>15000</v>
      </c>
      <c r="L42" s="161">
        <f>'POS.DIO'!L64+'POS.DIO'!L198</f>
        <v>13500</v>
      </c>
      <c r="M42" s="161">
        <f>'POS.DIO'!M64+'POS.DIO'!M198</f>
        <v>13252</v>
      </c>
      <c r="N42" s="130">
        <f t="shared" si="3"/>
        <v>88.34666666666666</v>
      </c>
      <c r="O42" s="130">
        <f t="shared" si="2"/>
        <v>98.16296296296296</v>
      </c>
    </row>
    <row r="43" spans="1:15" ht="12.75" customHeight="1">
      <c r="A43" s="141"/>
      <c r="B43" s="141"/>
      <c r="C43" s="141"/>
      <c r="D43" s="141"/>
      <c r="E43" s="141"/>
      <c r="F43" s="141"/>
      <c r="G43" s="141"/>
      <c r="H43" s="141"/>
      <c r="I43" s="159">
        <v>3227</v>
      </c>
      <c r="J43" s="175" t="s">
        <v>100</v>
      </c>
      <c r="K43" s="161">
        <f>'POS.DIO'!K197</f>
        <v>6000</v>
      </c>
      <c r="L43" s="161">
        <f>'POS.DIO'!L197</f>
        <v>3000</v>
      </c>
      <c r="M43" s="161">
        <f>'POS.DIO'!M197</f>
        <v>2841</v>
      </c>
      <c r="N43" s="130">
        <f t="shared" si="3"/>
        <v>47.349999999999994</v>
      </c>
      <c r="O43" s="130">
        <f t="shared" si="2"/>
        <v>94.69999999999999</v>
      </c>
    </row>
    <row r="44" spans="1:15" s="24" customFormat="1" ht="14.25" customHeight="1">
      <c r="A44" s="141">
        <v>1</v>
      </c>
      <c r="B44" s="166"/>
      <c r="C44" s="166"/>
      <c r="D44" s="166"/>
      <c r="E44" s="166"/>
      <c r="F44" s="166"/>
      <c r="G44" s="166"/>
      <c r="H44" s="166"/>
      <c r="I44" s="167">
        <v>323</v>
      </c>
      <c r="J44" s="176" t="s">
        <v>101</v>
      </c>
      <c r="K44" s="169">
        <f>SUM(K45:K53)</f>
        <v>645150</v>
      </c>
      <c r="L44" s="169">
        <f>SUM(L45:L53)</f>
        <v>563800</v>
      </c>
      <c r="M44" s="169">
        <f>SUM(M45:M53)</f>
        <v>542898</v>
      </c>
      <c r="N44" s="130">
        <f t="shared" si="3"/>
        <v>84.15066263659614</v>
      </c>
      <c r="O44" s="130">
        <f t="shared" si="2"/>
        <v>96.29265697055693</v>
      </c>
    </row>
    <row r="45" spans="1:15" ht="12.75" customHeight="1">
      <c r="A45" s="141"/>
      <c r="B45" s="141"/>
      <c r="C45" s="141"/>
      <c r="D45" s="141"/>
      <c r="E45" s="141"/>
      <c r="F45" s="141"/>
      <c r="G45" s="141"/>
      <c r="H45" s="141"/>
      <c r="I45" s="159">
        <v>3231</v>
      </c>
      <c r="J45" s="160" t="s">
        <v>102</v>
      </c>
      <c r="K45" s="161">
        <f>'POS.DIO'!K66+'POS.DIO'!K266</f>
        <v>30000</v>
      </c>
      <c r="L45" s="161">
        <f>'POS.DIO'!L66+'POS.DIO'!L266</f>
        <v>33000</v>
      </c>
      <c r="M45" s="161">
        <f>'POS.DIO'!M66+'POS.DIO'!M266</f>
        <v>29370</v>
      </c>
      <c r="N45" s="130">
        <f t="shared" si="3"/>
        <v>97.89999999999999</v>
      </c>
      <c r="O45" s="130">
        <f t="shared" si="2"/>
        <v>89</v>
      </c>
    </row>
    <row r="46" spans="1:15" ht="12.75" customHeight="1">
      <c r="A46" s="141"/>
      <c r="B46" s="141"/>
      <c r="C46" s="141"/>
      <c r="D46" s="141"/>
      <c r="E46" s="141"/>
      <c r="F46" s="141"/>
      <c r="G46" s="141"/>
      <c r="H46" s="141"/>
      <c r="I46" s="159">
        <v>3232</v>
      </c>
      <c r="J46" s="160" t="s">
        <v>103</v>
      </c>
      <c r="K46" s="177">
        <f>'POS.DIO'!K67+'POS.DIO'!K68+'POS.DIO'!K114+'POS.DIO'!K127+'POS.DIO'!K135+'POS.DIO'!K200+'POS.DIO'!K201+'POS.DIO'!K267+'POS.DIO'!K296</f>
        <v>103000</v>
      </c>
      <c r="L46" s="177">
        <f>'POS.DIO'!L67+'POS.DIO'!L68+'POS.DIO'!L114+'POS.DIO'!L127+'POS.DIO'!L135+'POS.DIO'!L200+'POS.DIO'!L201+'POS.DIO'!L267+'POS.DIO'!L296</f>
        <v>91000</v>
      </c>
      <c r="M46" s="177">
        <f>'POS.DIO'!M67+'POS.DIO'!M68+'POS.DIO'!M114+'POS.DIO'!M127+'POS.DIO'!M135+'POS.DIO'!M200+'POS.DIO'!M201+'POS.DIO'!M267+'POS.DIO'!M296</f>
        <v>87486</v>
      </c>
      <c r="N46" s="130">
        <f t="shared" si="3"/>
        <v>84.9378640776699</v>
      </c>
      <c r="O46" s="130">
        <f t="shared" si="2"/>
        <v>96.13846153846154</v>
      </c>
    </row>
    <row r="47" spans="1:15" ht="13.5" customHeight="1">
      <c r="A47" s="141"/>
      <c r="B47" s="141"/>
      <c r="C47" s="141"/>
      <c r="D47" s="141"/>
      <c r="E47" s="141"/>
      <c r="F47" s="141"/>
      <c r="G47" s="141"/>
      <c r="H47" s="141"/>
      <c r="I47" s="172">
        <v>3233</v>
      </c>
      <c r="J47" s="157" t="s">
        <v>104</v>
      </c>
      <c r="K47" s="161">
        <f>'POS.DIO'!K69+'POS.DIO'!K202</f>
        <v>31000</v>
      </c>
      <c r="L47" s="161">
        <f>'POS.DIO'!L69+'POS.DIO'!L202</f>
        <v>32000</v>
      </c>
      <c r="M47" s="161">
        <f>'POS.DIO'!M69+'POS.DIO'!M202</f>
        <v>31295</v>
      </c>
      <c r="N47" s="130">
        <f t="shared" si="3"/>
        <v>100.95161290322581</v>
      </c>
      <c r="O47" s="130">
        <f t="shared" si="2"/>
        <v>97.796875</v>
      </c>
    </row>
    <row r="48" spans="1:15" ht="12.75" customHeight="1">
      <c r="A48" s="141"/>
      <c r="B48" s="141"/>
      <c r="C48" s="141"/>
      <c r="D48" s="141"/>
      <c r="E48" s="141"/>
      <c r="F48" s="141"/>
      <c r="G48" s="141"/>
      <c r="H48" s="141"/>
      <c r="I48" s="172">
        <v>3234</v>
      </c>
      <c r="J48" s="157" t="s">
        <v>105</v>
      </c>
      <c r="K48" s="177">
        <f>'POS.DIO'!K70+'POS.DIO'!K71+'POS.DIO'!K72+'POS.DIO'!K73+'POS.DIO'!K115+'POS.DIO'!K217+'POS.DIO'!K218+'POS.DIO'!K268+'POS.DIO'!K269</f>
        <v>141800</v>
      </c>
      <c r="L48" s="177">
        <f>'POS.DIO'!L70+'POS.DIO'!L71+'POS.DIO'!L72+'POS.DIO'!L73+'POS.DIO'!L115+'POS.DIO'!L217+'POS.DIO'!L218+'POS.DIO'!L268+'POS.DIO'!L269</f>
        <v>51700</v>
      </c>
      <c r="M48" s="177">
        <f>'POS.DIO'!M70+'POS.DIO'!M71+'POS.DIO'!M72+'POS.DIO'!M73+'POS.DIO'!M115+'POS.DIO'!M217+'POS.DIO'!M218+'POS.DIO'!M268+'POS.DIO'!M269</f>
        <v>47757</v>
      </c>
      <c r="N48" s="130">
        <f t="shared" si="3"/>
        <v>33.679125528913964</v>
      </c>
      <c r="O48" s="130">
        <f t="shared" si="2"/>
        <v>92.37330754352031</v>
      </c>
    </row>
    <row r="49" spans="1:15" ht="12.75" customHeight="1">
      <c r="A49" s="141"/>
      <c r="B49" s="141"/>
      <c r="C49" s="141"/>
      <c r="D49" s="141"/>
      <c r="E49" s="141"/>
      <c r="F49" s="141"/>
      <c r="G49" s="141"/>
      <c r="H49" s="141"/>
      <c r="I49" s="159">
        <v>3235</v>
      </c>
      <c r="J49" s="160" t="s">
        <v>106</v>
      </c>
      <c r="K49" s="177">
        <f>'POS.DIO'!K270</f>
        <v>20000</v>
      </c>
      <c r="L49" s="177">
        <f>'POS.DIO'!L270</f>
        <v>25000</v>
      </c>
      <c r="M49" s="177">
        <f>'POS.DIO'!M270</f>
        <v>23313</v>
      </c>
      <c r="N49" s="130">
        <f t="shared" si="3"/>
        <v>116.56500000000001</v>
      </c>
      <c r="O49" s="130">
        <f t="shared" si="2"/>
        <v>93.252</v>
      </c>
    </row>
    <row r="50" spans="1:15" ht="12.75" customHeight="1">
      <c r="A50" s="141"/>
      <c r="B50" s="141"/>
      <c r="C50" s="141"/>
      <c r="D50" s="141"/>
      <c r="E50" s="141"/>
      <c r="F50" s="141"/>
      <c r="G50" s="141"/>
      <c r="H50" s="141"/>
      <c r="I50" s="159">
        <v>3236</v>
      </c>
      <c r="J50" s="160" t="s">
        <v>107</v>
      </c>
      <c r="K50" s="177">
        <f>'POS.DIO'!K219</f>
        <v>5000</v>
      </c>
      <c r="L50" s="177">
        <f>'POS.DIO'!L219</f>
        <v>0</v>
      </c>
      <c r="M50" s="177">
        <f>'POS.DIO'!M219</f>
        <v>0</v>
      </c>
      <c r="N50" s="130">
        <f t="shared" si="3"/>
        <v>0</v>
      </c>
      <c r="O50" s="130" t="e">
        <f t="shared" si="2"/>
        <v>#DIV/0!</v>
      </c>
    </row>
    <row r="51" spans="1:15" ht="12.75" customHeight="1">
      <c r="A51" s="141"/>
      <c r="B51" s="141"/>
      <c r="C51" s="141"/>
      <c r="D51" s="141"/>
      <c r="E51" s="141"/>
      <c r="F51" s="141"/>
      <c r="G51" s="141"/>
      <c r="H51" s="141"/>
      <c r="I51" s="172">
        <v>3237</v>
      </c>
      <c r="J51" s="157" t="s">
        <v>108</v>
      </c>
      <c r="K51" s="161">
        <f>'POS.DIO'!K74+'POS.DIO'!K75+'POS.DIO'!K76+'POS.DIO'!K77+'POS.DIO'!K78+'POS.DIO'!K79+'POS.DIO'!K80+'POS.DIO'!K140+'POS.DIO'!K203+'POS.DIO'!K224+'POS.DIO'!K238</f>
        <v>247350</v>
      </c>
      <c r="L51" s="161">
        <f>'POS.DIO'!L74+'POS.DIO'!L75+'POS.DIO'!L76+'POS.DIO'!L77+'POS.DIO'!L78+'POS.DIO'!L79+'POS.DIO'!L80+'POS.DIO'!L140+'POS.DIO'!L203+'POS.DIO'!L224+'POS.DIO'!L238</f>
        <v>278100</v>
      </c>
      <c r="M51" s="161">
        <f>'POS.DIO'!M74+'POS.DIO'!M75+'POS.DIO'!M76+'POS.DIO'!M77+'POS.DIO'!M78+'POS.DIO'!M79+'POS.DIO'!M80+'POS.DIO'!M140+'POS.DIO'!M203+'POS.DIO'!M224+'POS.DIO'!M238</f>
        <v>274393</v>
      </c>
      <c r="N51" s="130">
        <f t="shared" si="3"/>
        <v>110.93309076207802</v>
      </c>
      <c r="O51" s="130">
        <f t="shared" si="2"/>
        <v>98.66702624955053</v>
      </c>
    </row>
    <row r="52" spans="1:15" ht="12.75" customHeight="1">
      <c r="A52" s="141"/>
      <c r="B52" s="141"/>
      <c r="C52" s="141"/>
      <c r="D52" s="141"/>
      <c r="E52" s="141"/>
      <c r="F52" s="141"/>
      <c r="G52" s="141"/>
      <c r="H52" s="141"/>
      <c r="I52" s="159">
        <v>3238</v>
      </c>
      <c r="J52" s="160" t="s">
        <v>109</v>
      </c>
      <c r="K52" s="177">
        <f>'POS.DIO'!K81</f>
        <v>50000</v>
      </c>
      <c r="L52" s="177">
        <f>'POS.DIO'!L81</f>
        <v>42000</v>
      </c>
      <c r="M52" s="177">
        <f>'POS.DIO'!M81</f>
        <v>42000</v>
      </c>
      <c r="N52" s="130">
        <f t="shared" si="3"/>
        <v>84</v>
      </c>
      <c r="O52" s="130">
        <f t="shared" si="2"/>
        <v>100</v>
      </c>
    </row>
    <row r="53" spans="1:15" ht="12.75" customHeight="1">
      <c r="A53" s="141"/>
      <c r="B53" s="141"/>
      <c r="C53" s="141"/>
      <c r="D53" s="141"/>
      <c r="E53" s="141"/>
      <c r="F53" s="141"/>
      <c r="G53" s="141"/>
      <c r="H53" s="141"/>
      <c r="I53" s="159">
        <v>3239</v>
      </c>
      <c r="J53" s="160" t="s">
        <v>110</v>
      </c>
      <c r="K53" s="161">
        <f>'POS.DIO'!K82+'POS.DIO'!K204</f>
        <v>17000</v>
      </c>
      <c r="L53" s="161">
        <f>'POS.DIO'!L82+'POS.DIO'!L204</f>
        <v>11000</v>
      </c>
      <c r="M53" s="161">
        <f>'POS.DIO'!M82+'POS.DIO'!M204</f>
        <v>7284</v>
      </c>
      <c r="N53" s="130">
        <f t="shared" si="3"/>
        <v>42.84705882352941</v>
      </c>
      <c r="O53" s="130">
        <f t="shared" si="2"/>
        <v>66.21818181818182</v>
      </c>
    </row>
    <row r="54" spans="1:15" s="24" customFormat="1" ht="15.75" customHeight="1">
      <c r="A54" s="141">
        <v>1</v>
      </c>
      <c r="B54" s="166"/>
      <c r="C54" s="166"/>
      <c r="D54" s="166"/>
      <c r="E54" s="166"/>
      <c r="F54" s="166"/>
      <c r="G54" s="166"/>
      <c r="H54" s="166"/>
      <c r="I54" s="167">
        <v>329</v>
      </c>
      <c r="J54" s="168" t="s">
        <v>112</v>
      </c>
      <c r="K54" s="169">
        <f>SUM(K55:K59)</f>
        <v>81000</v>
      </c>
      <c r="L54" s="169">
        <f>SUM(L55:L59)</f>
        <v>50000</v>
      </c>
      <c r="M54" s="169">
        <f>SUM(M55:M59)</f>
        <v>42442</v>
      </c>
      <c r="N54" s="130">
        <f t="shared" si="3"/>
        <v>52.39753086419753</v>
      </c>
      <c r="O54" s="130">
        <f t="shared" si="2"/>
        <v>84.884</v>
      </c>
    </row>
    <row r="55" spans="1:15" ht="12.75" customHeight="1">
      <c r="A55" s="141"/>
      <c r="B55" s="141"/>
      <c r="C55" s="141"/>
      <c r="D55" s="141"/>
      <c r="E55" s="141"/>
      <c r="F55" s="141"/>
      <c r="G55" s="141"/>
      <c r="H55" s="141"/>
      <c r="I55" s="159">
        <v>3292</v>
      </c>
      <c r="J55" s="160" t="s">
        <v>114</v>
      </c>
      <c r="K55" s="161">
        <f>'POS.DIO'!K84</f>
        <v>10000</v>
      </c>
      <c r="L55" s="161">
        <f>'POS.DIO'!L84</f>
        <v>3000</v>
      </c>
      <c r="M55" s="161">
        <f>'POS.DIO'!M84</f>
        <v>547</v>
      </c>
      <c r="N55" s="130">
        <f t="shared" si="3"/>
        <v>5.47</v>
      </c>
      <c r="O55" s="130">
        <f t="shared" si="2"/>
        <v>18.23333333333333</v>
      </c>
    </row>
    <row r="56" spans="1:15" ht="12.75" customHeight="1">
      <c r="A56" s="141"/>
      <c r="B56" s="141"/>
      <c r="C56" s="141"/>
      <c r="D56" s="141"/>
      <c r="E56" s="141"/>
      <c r="F56" s="141"/>
      <c r="G56" s="141"/>
      <c r="H56" s="141"/>
      <c r="I56" s="159">
        <v>3293</v>
      </c>
      <c r="J56" s="157" t="s">
        <v>115</v>
      </c>
      <c r="K56" s="161">
        <f>'POS.DIO'!K85+'POS.DIO'!K183+'POS.DIO'!K272</f>
        <v>28000</v>
      </c>
      <c r="L56" s="161">
        <f>'POS.DIO'!L85+'POS.DIO'!L183+'POS.DIO'!L272</f>
        <v>13000</v>
      </c>
      <c r="M56" s="161">
        <f>'POS.DIO'!M85+'POS.DIO'!M183+'POS.DIO'!M272</f>
        <v>8394</v>
      </c>
      <c r="N56" s="130">
        <f t="shared" si="3"/>
        <v>29.978571428571428</v>
      </c>
      <c r="O56" s="130">
        <f t="shared" si="2"/>
        <v>64.56923076923077</v>
      </c>
    </row>
    <row r="57" spans="1:15" ht="12.75" customHeight="1">
      <c r="A57" s="141"/>
      <c r="B57" s="141"/>
      <c r="C57" s="141"/>
      <c r="D57" s="141"/>
      <c r="E57" s="141"/>
      <c r="F57" s="141"/>
      <c r="G57" s="141"/>
      <c r="H57" s="141"/>
      <c r="I57" s="159">
        <v>3294</v>
      </c>
      <c r="J57" s="157" t="s">
        <v>116</v>
      </c>
      <c r="K57" s="161">
        <f>'POS.DIO'!K86</f>
        <v>2000</v>
      </c>
      <c r="L57" s="161">
        <f>'POS.DIO'!L86</f>
        <v>2500</v>
      </c>
      <c r="M57" s="161">
        <f>'POS.DIO'!M86</f>
        <v>2500</v>
      </c>
      <c r="N57" s="130">
        <f t="shared" si="3"/>
        <v>125</v>
      </c>
      <c r="O57" s="130">
        <f t="shared" si="2"/>
        <v>100</v>
      </c>
    </row>
    <row r="58" spans="1:15" ht="12.75" customHeight="1">
      <c r="A58" s="141"/>
      <c r="B58" s="141"/>
      <c r="C58" s="141"/>
      <c r="D58" s="141"/>
      <c r="E58" s="141"/>
      <c r="F58" s="141"/>
      <c r="G58" s="141"/>
      <c r="H58" s="141"/>
      <c r="I58" s="159">
        <v>3295</v>
      </c>
      <c r="J58" s="157" t="s">
        <v>185</v>
      </c>
      <c r="K58" s="161">
        <f>'POS.DIO'!K87</f>
        <v>1000</v>
      </c>
      <c r="L58" s="161">
        <f>'POS.DIO'!L87</f>
        <v>1000</v>
      </c>
      <c r="M58" s="161">
        <f>'POS.DIO'!M87</f>
        <v>501</v>
      </c>
      <c r="N58" s="130">
        <f t="shared" si="3"/>
        <v>50.1</v>
      </c>
      <c r="O58" s="130">
        <f t="shared" si="2"/>
        <v>50.1</v>
      </c>
    </row>
    <row r="59" spans="1:15" ht="12.75" customHeight="1">
      <c r="A59" s="141"/>
      <c r="B59" s="141"/>
      <c r="C59" s="141"/>
      <c r="D59" s="141"/>
      <c r="E59" s="141"/>
      <c r="F59" s="141"/>
      <c r="G59" s="141"/>
      <c r="H59" s="141"/>
      <c r="I59" s="172">
        <v>3299</v>
      </c>
      <c r="J59" s="160" t="s">
        <v>186</v>
      </c>
      <c r="K59" s="161">
        <f>'POS.DIO'!K252+'POS.DIO'!K313</f>
        <v>40000</v>
      </c>
      <c r="L59" s="161">
        <f>'POS.DIO'!L252+'POS.DIO'!L313</f>
        <v>30500</v>
      </c>
      <c r="M59" s="161">
        <f>'POS.DIO'!M252+'POS.DIO'!M313</f>
        <v>30500</v>
      </c>
      <c r="N59" s="130">
        <f t="shared" si="3"/>
        <v>76.25</v>
      </c>
      <c r="O59" s="130">
        <f t="shared" si="2"/>
        <v>100</v>
      </c>
    </row>
    <row r="60" spans="1:15" ht="12.75" customHeight="1">
      <c r="A60" s="141"/>
      <c r="B60" s="141"/>
      <c r="C60" s="141"/>
      <c r="D60" s="141"/>
      <c r="E60" s="141"/>
      <c r="F60" s="141"/>
      <c r="G60" s="141"/>
      <c r="H60" s="141"/>
      <c r="I60" s="152">
        <v>34</v>
      </c>
      <c r="J60" s="127" t="s">
        <v>117</v>
      </c>
      <c r="K60" s="178">
        <f>SUM(K61)</f>
        <v>29500</v>
      </c>
      <c r="L60" s="178">
        <f>SUM(L61)</f>
        <v>10550</v>
      </c>
      <c r="M60" s="178">
        <f>SUM(M61)</f>
        <v>9609</v>
      </c>
      <c r="N60" s="130">
        <f t="shared" si="3"/>
        <v>32.5728813559322</v>
      </c>
      <c r="O60" s="130">
        <f t="shared" si="2"/>
        <v>91.08056872037915</v>
      </c>
    </row>
    <row r="61" spans="1:15" ht="12.75" customHeight="1">
      <c r="A61" s="141">
        <v>1</v>
      </c>
      <c r="B61" s="141"/>
      <c r="C61" s="141"/>
      <c r="D61" s="141"/>
      <c r="E61" s="141"/>
      <c r="F61" s="141"/>
      <c r="G61" s="141"/>
      <c r="H61" s="141"/>
      <c r="I61" s="152">
        <v>343</v>
      </c>
      <c r="J61" s="127" t="s">
        <v>121</v>
      </c>
      <c r="K61" s="178">
        <f>SUM(K62:K64)</f>
        <v>29500</v>
      </c>
      <c r="L61" s="178">
        <f>SUM(L62:L64)</f>
        <v>10550</v>
      </c>
      <c r="M61" s="178">
        <f>SUM(M62:M64)</f>
        <v>9609</v>
      </c>
      <c r="N61" s="130">
        <f t="shared" si="3"/>
        <v>32.5728813559322</v>
      </c>
      <c r="O61" s="130">
        <f t="shared" si="2"/>
        <v>91.08056872037915</v>
      </c>
    </row>
    <row r="62" spans="1:15" ht="12.75" customHeight="1">
      <c r="A62" s="141"/>
      <c r="B62" s="141"/>
      <c r="C62" s="141"/>
      <c r="D62" s="141"/>
      <c r="E62" s="141"/>
      <c r="F62" s="141"/>
      <c r="G62" s="141"/>
      <c r="H62" s="141"/>
      <c r="I62" s="159">
        <v>3431</v>
      </c>
      <c r="J62" s="160" t="s">
        <v>121</v>
      </c>
      <c r="K62" s="161">
        <f>'POS.DIO'!K90</f>
        <v>7000</v>
      </c>
      <c r="L62" s="161">
        <f>'POS.DIO'!L90</f>
        <v>6500</v>
      </c>
      <c r="M62" s="161">
        <f>'POS.DIO'!M90</f>
        <v>5867</v>
      </c>
      <c r="N62" s="130">
        <f t="shared" si="3"/>
        <v>83.81428571428572</v>
      </c>
      <c r="O62" s="130">
        <f t="shared" si="2"/>
        <v>90.26153846153846</v>
      </c>
    </row>
    <row r="63" spans="1:15" ht="12.75" customHeight="1">
      <c r="A63" s="141"/>
      <c r="B63" s="141"/>
      <c r="C63" s="141"/>
      <c r="D63" s="141"/>
      <c r="E63" s="141"/>
      <c r="F63" s="141"/>
      <c r="G63" s="141"/>
      <c r="H63" s="141"/>
      <c r="I63" s="159">
        <v>3433</v>
      </c>
      <c r="J63" s="160" t="s">
        <v>187</v>
      </c>
      <c r="K63" s="161">
        <f>'POS.DIO'!K91</f>
        <v>1000</v>
      </c>
      <c r="L63" s="161">
        <f>'POS.DIO'!L91</f>
        <v>50</v>
      </c>
      <c r="M63" s="161">
        <f>'POS.DIO'!M91</f>
        <v>11</v>
      </c>
      <c r="N63" s="130">
        <f t="shared" si="3"/>
        <v>1.0999999999999999</v>
      </c>
      <c r="O63" s="130">
        <f t="shared" si="2"/>
        <v>22</v>
      </c>
    </row>
    <row r="64" spans="1:15" ht="12.75" customHeight="1">
      <c r="A64" s="141"/>
      <c r="B64" s="141"/>
      <c r="C64" s="141"/>
      <c r="D64" s="141"/>
      <c r="E64" s="141"/>
      <c r="F64" s="141"/>
      <c r="G64" s="141"/>
      <c r="H64" s="141"/>
      <c r="I64" s="159">
        <v>3434</v>
      </c>
      <c r="J64" s="160" t="s">
        <v>188</v>
      </c>
      <c r="K64" s="177">
        <f>'POS.DIO'!K92+'POS.DIO'!K93+'POS.DIO'!K275+'POS.DIO'!K227</f>
        <v>21500</v>
      </c>
      <c r="L64" s="177">
        <f>'POS.DIO'!L92+'POS.DIO'!L93+'POS.DIO'!L275+'POS.DIO'!L227</f>
        <v>4000</v>
      </c>
      <c r="M64" s="177">
        <f>'POS.DIO'!M92+'POS.DIO'!M93+'POS.DIO'!M275+'POS.DIO'!M227</f>
        <v>3731</v>
      </c>
      <c r="N64" s="130">
        <f t="shared" si="3"/>
        <v>17.35348837209302</v>
      </c>
      <c r="O64" s="130">
        <f t="shared" si="2"/>
        <v>93.27499999999999</v>
      </c>
    </row>
    <row r="65" spans="1:15" s="24" customFormat="1" ht="12.75" customHeight="1">
      <c r="A65" s="166"/>
      <c r="B65" s="166"/>
      <c r="C65" s="166"/>
      <c r="D65" s="166"/>
      <c r="E65" s="166"/>
      <c r="F65" s="166"/>
      <c r="G65" s="166"/>
      <c r="H65" s="166"/>
      <c r="I65" s="167">
        <v>36</v>
      </c>
      <c r="J65" s="168" t="s">
        <v>189</v>
      </c>
      <c r="K65" s="169">
        <f aca="true" t="shared" si="4" ref="K65:M66">SUM(K66)</f>
        <v>39500</v>
      </c>
      <c r="L65" s="169">
        <f t="shared" si="4"/>
        <v>20000</v>
      </c>
      <c r="M65" s="169">
        <f t="shared" si="4"/>
        <v>19976</v>
      </c>
      <c r="N65" s="130">
        <f t="shared" si="3"/>
        <v>50.57215189873418</v>
      </c>
      <c r="O65" s="130">
        <f t="shared" si="2"/>
        <v>99.88</v>
      </c>
    </row>
    <row r="66" spans="1:15" s="24" customFormat="1" ht="12.75" customHeight="1">
      <c r="A66" s="166"/>
      <c r="B66" s="166"/>
      <c r="C66" s="166"/>
      <c r="D66" s="166"/>
      <c r="E66" s="166"/>
      <c r="F66" s="166"/>
      <c r="G66" s="166"/>
      <c r="H66" s="166"/>
      <c r="I66" s="167">
        <v>366</v>
      </c>
      <c r="J66" s="168" t="s">
        <v>190</v>
      </c>
      <c r="K66" s="169">
        <f t="shared" si="4"/>
        <v>39500</v>
      </c>
      <c r="L66" s="169">
        <f t="shared" si="4"/>
        <v>20000</v>
      </c>
      <c r="M66" s="169">
        <f t="shared" si="4"/>
        <v>19976</v>
      </c>
      <c r="N66" s="130">
        <f t="shared" si="3"/>
        <v>50.57215189873418</v>
      </c>
      <c r="O66" s="130">
        <f t="shared" si="2"/>
        <v>99.88</v>
      </c>
    </row>
    <row r="67" spans="1:15" ht="12.75" customHeight="1">
      <c r="A67" s="141"/>
      <c r="B67" s="141"/>
      <c r="C67" s="141"/>
      <c r="D67" s="141"/>
      <c r="E67" s="141"/>
      <c r="F67" s="141"/>
      <c r="G67" s="141"/>
      <c r="H67" s="141"/>
      <c r="I67" s="159">
        <v>3661</v>
      </c>
      <c r="J67" s="160" t="s">
        <v>124</v>
      </c>
      <c r="K67" s="161">
        <f>'POS.DIO'!K241</f>
        <v>39500</v>
      </c>
      <c r="L67" s="161">
        <f>'POS.DIO'!L241</f>
        <v>20000</v>
      </c>
      <c r="M67" s="161">
        <f>'POS.DIO'!M241</f>
        <v>19976</v>
      </c>
      <c r="N67" s="130">
        <f t="shared" si="3"/>
        <v>50.57215189873418</v>
      </c>
      <c r="O67" s="130">
        <f t="shared" si="2"/>
        <v>99.88</v>
      </c>
    </row>
    <row r="68" spans="1:15" s="24" customFormat="1" ht="12.75" customHeight="1">
      <c r="A68" s="166"/>
      <c r="B68" s="166"/>
      <c r="C68" s="166"/>
      <c r="D68" s="166"/>
      <c r="E68" s="166"/>
      <c r="F68" s="166"/>
      <c r="G68" s="166"/>
      <c r="H68" s="166"/>
      <c r="I68" s="167">
        <v>37</v>
      </c>
      <c r="J68" s="168" t="s">
        <v>191</v>
      </c>
      <c r="K68" s="132">
        <f>SUM(K69)</f>
        <v>144000</v>
      </c>
      <c r="L68" s="132">
        <f>SUM(L69)</f>
        <v>118500</v>
      </c>
      <c r="M68" s="132">
        <f>SUM(M69)</f>
        <v>106326</v>
      </c>
      <c r="N68" s="130">
        <f t="shared" si="3"/>
        <v>73.8375</v>
      </c>
      <c r="O68" s="130">
        <f t="shared" si="2"/>
        <v>89.72658227848102</v>
      </c>
    </row>
    <row r="69" spans="1:15" s="24" customFormat="1" ht="12.75" customHeight="1">
      <c r="A69" s="166"/>
      <c r="B69" s="166"/>
      <c r="C69" s="166"/>
      <c r="D69" s="166"/>
      <c r="E69" s="166"/>
      <c r="F69" s="166"/>
      <c r="G69" s="166"/>
      <c r="H69" s="166"/>
      <c r="I69" s="167">
        <v>372</v>
      </c>
      <c r="J69" s="168" t="s">
        <v>191</v>
      </c>
      <c r="K69" s="169">
        <f>SUM(K70:K71)</f>
        <v>144000</v>
      </c>
      <c r="L69" s="169">
        <f>SUM(L70:L71)</f>
        <v>118500</v>
      </c>
      <c r="M69" s="169">
        <f>SUM(M70:M71)</f>
        <v>106326</v>
      </c>
      <c r="N69" s="130">
        <f t="shared" si="3"/>
        <v>73.8375</v>
      </c>
      <c r="O69" s="130">
        <f t="shared" si="2"/>
        <v>89.72658227848102</v>
      </c>
    </row>
    <row r="70" spans="1:15" ht="12.75" customHeight="1">
      <c r="A70" s="141"/>
      <c r="B70" s="141"/>
      <c r="C70" s="141"/>
      <c r="D70" s="141"/>
      <c r="E70" s="141"/>
      <c r="F70" s="141"/>
      <c r="G70" s="141"/>
      <c r="H70" s="141"/>
      <c r="I70" s="159">
        <v>3721</v>
      </c>
      <c r="J70" s="160" t="s">
        <v>128</v>
      </c>
      <c r="K70" s="161">
        <f>'POS.DIO'!K328+'POS.DIO'!K329+'POS.DIO'!K341+'POS.DIO'!K342+'POS.DIO'!K343</f>
        <v>139000</v>
      </c>
      <c r="L70" s="161">
        <f>'POS.DIO'!L328+'POS.DIO'!L329+'POS.DIO'!L341+'POS.DIO'!L342+'POS.DIO'!L343</f>
        <v>113500</v>
      </c>
      <c r="M70" s="161">
        <f>'POS.DIO'!M328+'POS.DIO'!M329+'POS.DIO'!M341+'POS.DIO'!M342+'POS.DIO'!M343</f>
        <v>103200</v>
      </c>
      <c r="N70" s="130">
        <f t="shared" si="3"/>
        <v>74.24460431654676</v>
      </c>
      <c r="O70" s="130">
        <f t="shared" si="2"/>
        <v>90.9251101321586</v>
      </c>
    </row>
    <row r="71" spans="1:15" ht="12.75" customHeight="1">
      <c r="A71" s="141"/>
      <c r="B71" s="141"/>
      <c r="C71" s="141"/>
      <c r="D71" s="141"/>
      <c r="E71" s="141"/>
      <c r="F71" s="141"/>
      <c r="G71" s="141"/>
      <c r="H71" s="141"/>
      <c r="I71" s="159">
        <v>3722</v>
      </c>
      <c r="J71" s="160" t="s">
        <v>129</v>
      </c>
      <c r="K71" s="161">
        <f>'POS.DIO'!K330</f>
        <v>5000</v>
      </c>
      <c r="L71" s="161">
        <f>'POS.DIO'!L330</f>
        <v>5000</v>
      </c>
      <c r="M71" s="161">
        <f>'POS.DIO'!M330</f>
        <v>3126</v>
      </c>
      <c r="N71" s="130">
        <f t="shared" si="3"/>
        <v>62.519999999999996</v>
      </c>
      <c r="O71" s="130">
        <f aca="true" t="shared" si="5" ref="O71:O94">SUM(M71/L71)*100</f>
        <v>62.519999999999996</v>
      </c>
    </row>
    <row r="72" spans="1:15" ht="12.75" customHeight="1">
      <c r="A72" s="166"/>
      <c r="B72" s="166"/>
      <c r="C72" s="166"/>
      <c r="D72" s="166"/>
      <c r="E72" s="166"/>
      <c r="F72" s="166"/>
      <c r="G72" s="166"/>
      <c r="H72" s="166"/>
      <c r="I72" s="152">
        <v>38</v>
      </c>
      <c r="J72" s="127" t="s">
        <v>130</v>
      </c>
      <c r="K72" s="136">
        <f>SUM(K73+K75)</f>
        <v>325000</v>
      </c>
      <c r="L72" s="136">
        <f>SUM(L73+L75)</f>
        <v>223830</v>
      </c>
      <c r="M72" s="136">
        <f>SUM(M73+M75)</f>
        <v>169500</v>
      </c>
      <c r="N72" s="130">
        <f t="shared" si="3"/>
        <v>52.15384615384615</v>
      </c>
      <c r="O72" s="130">
        <f t="shared" si="5"/>
        <v>75.7271143278381</v>
      </c>
    </row>
    <row r="73" spans="1:15" ht="12.75" customHeight="1">
      <c r="A73" s="141">
        <v>1</v>
      </c>
      <c r="B73" s="166"/>
      <c r="C73" s="166"/>
      <c r="D73" s="166"/>
      <c r="E73" s="166"/>
      <c r="F73" s="166"/>
      <c r="G73" s="166"/>
      <c r="H73" s="166"/>
      <c r="I73" s="152">
        <v>381</v>
      </c>
      <c r="J73" s="127" t="s">
        <v>131</v>
      </c>
      <c r="K73" s="136">
        <f>SUM(K74)</f>
        <v>325000</v>
      </c>
      <c r="L73" s="136">
        <f>SUM(L74)</f>
        <v>219830</v>
      </c>
      <c r="M73" s="136">
        <f>SUM(M74)</f>
        <v>165500</v>
      </c>
      <c r="N73" s="130">
        <f t="shared" si="3"/>
        <v>50.92307692307693</v>
      </c>
      <c r="O73" s="130">
        <f t="shared" si="5"/>
        <v>75.28544784606287</v>
      </c>
    </row>
    <row r="74" spans="1:15" ht="12.75" customHeight="1">
      <c r="A74" s="141"/>
      <c r="B74" s="141"/>
      <c r="C74" s="141"/>
      <c r="D74" s="141"/>
      <c r="E74" s="141"/>
      <c r="F74" s="141"/>
      <c r="G74" s="141"/>
      <c r="H74" s="141"/>
      <c r="I74" s="172">
        <v>3811</v>
      </c>
      <c r="J74" s="157" t="s">
        <v>132</v>
      </c>
      <c r="K74" s="161">
        <f>'POS.DIO'!K250+'POS.DIO'!K278+'POS.DIO'!K279+'POS.DIO'!K280+'POS.DIO'!K281+'POS.DIO'!K282+'POS.DIO'!K299+'POS.DIO'!K319+'POS.DIO'!K350</f>
        <v>325000</v>
      </c>
      <c r="L74" s="161">
        <f>'POS.DIO'!L250+'POS.DIO'!L278+'POS.DIO'!L279+'POS.DIO'!L280+'POS.DIO'!L281+'POS.DIO'!L282+'POS.DIO'!L299+'POS.DIO'!L319+'POS.DIO'!L350</f>
        <v>219830</v>
      </c>
      <c r="M74" s="161">
        <f>'POS.DIO'!M250+'POS.DIO'!M278+'POS.DIO'!M279+'POS.DIO'!M280+'POS.DIO'!M281+'POS.DIO'!M282+'POS.DIO'!M299+'POS.DIO'!M319+'POS.DIO'!M350</f>
        <v>165500</v>
      </c>
      <c r="N74" s="130">
        <f t="shared" si="3"/>
        <v>50.92307692307693</v>
      </c>
      <c r="O74" s="130">
        <f t="shared" si="5"/>
        <v>75.28544784606287</v>
      </c>
    </row>
    <row r="75" spans="1:15" s="24" customFormat="1" ht="12.75" customHeight="1">
      <c r="A75" s="166"/>
      <c r="B75" s="166"/>
      <c r="C75" s="166"/>
      <c r="D75" s="166"/>
      <c r="E75" s="166"/>
      <c r="F75" s="166"/>
      <c r="G75" s="166"/>
      <c r="H75" s="166"/>
      <c r="I75" s="173">
        <v>383</v>
      </c>
      <c r="J75" s="174" t="s">
        <v>134</v>
      </c>
      <c r="K75" s="169">
        <f>SUM(K76)</f>
        <v>0</v>
      </c>
      <c r="L75" s="169">
        <f>SUM(L76)</f>
        <v>4000</v>
      </c>
      <c r="M75" s="169">
        <f>SUM(M76)</f>
        <v>4000</v>
      </c>
      <c r="N75" s="130" t="e">
        <f t="shared" si="3"/>
        <v>#DIV/0!</v>
      </c>
      <c r="O75" s="130">
        <f t="shared" si="5"/>
        <v>100</v>
      </c>
    </row>
    <row r="76" spans="1:15" ht="12.75" customHeight="1">
      <c r="A76" s="141"/>
      <c r="B76" s="141"/>
      <c r="C76" s="141"/>
      <c r="D76" s="141"/>
      <c r="E76" s="141"/>
      <c r="F76" s="141"/>
      <c r="G76" s="141"/>
      <c r="H76" s="141"/>
      <c r="I76" s="172">
        <v>3831</v>
      </c>
      <c r="J76" s="157" t="s">
        <v>134</v>
      </c>
      <c r="K76" s="161">
        <f>SUM('POS.DIO'!K345)</f>
        <v>0</v>
      </c>
      <c r="L76" s="161">
        <f>SUM('POS.DIO'!L345)</f>
        <v>4000</v>
      </c>
      <c r="M76" s="161">
        <f>SUM('POS.DIO'!M345)</f>
        <v>4000</v>
      </c>
      <c r="N76" s="130" t="e">
        <f t="shared" si="3"/>
        <v>#DIV/0!</v>
      </c>
      <c r="O76" s="130">
        <f t="shared" si="5"/>
        <v>100</v>
      </c>
    </row>
    <row r="77" spans="1:15" s="24" customFormat="1" ht="13.5" customHeight="1">
      <c r="A77" s="166"/>
      <c r="B77" s="166"/>
      <c r="C77" s="166"/>
      <c r="D77" s="166"/>
      <c r="E77" s="166"/>
      <c r="F77" s="166"/>
      <c r="G77" s="166"/>
      <c r="H77" s="166"/>
      <c r="I77" s="150">
        <v>4</v>
      </c>
      <c r="J77" s="151" t="s">
        <v>192</v>
      </c>
      <c r="K77" s="136">
        <f>SUM(K78,K92)</f>
        <v>1678500</v>
      </c>
      <c r="L77" s="136">
        <f>SUM(L78,L92)</f>
        <v>1740500</v>
      </c>
      <c r="M77" s="136">
        <f>SUM(M78,M92)</f>
        <v>1680965</v>
      </c>
      <c r="N77" s="130">
        <f t="shared" si="3"/>
        <v>100.14685731307715</v>
      </c>
      <c r="O77" s="130">
        <f t="shared" si="5"/>
        <v>96.57943119793163</v>
      </c>
    </row>
    <row r="78" spans="1:15" s="24" customFormat="1" ht="12.75" customHeight="1">
      <c r="A78" s="166"/>
      <c r="B78" s="166"/>
      <c r="C78" s="166"/>
      <c r="D78" s="166"/>
      <c r="E78" s="166"/>
      <c r="F78" s="166"/>
      <c r="G78" s="166"/>
      <c r="H78" s="166"/>
      <c r="I78" s="152">
        <v>42</v>
      </c>
      <c r="J78" s="127" t="s">
        <v>193</v>
      </c>
      <c r="K78" s="136">
        <f>SUM(K79,K83,K90,K88)</f>
        <v>1328500</v>
      </c>
      <c r="L78" s="136">
        <f>SUM(L79,L83,L90,L88)</f>
        <v>1550500</v>
      </c>
      <c r="M78" s="136">
        <f>SUM(M79,M83,M90,M88)</f>
        <v>1497975</v>
      </c>
      <c r="N78" s="130">
        <f t="shared" si="3"/>
        <v>112.75686864885208</v>
      </c>
      <c r="O78" s="130">
        <f t="shared" si="5"/>
        <v>96.61238310222508</v>
      </c>
    </row>
    <row r="79" spans="1:15" s="24" customFormat="1" ht="12.75" customHeight="1">
      <c r="A79" s="166"/>
      <c r="B79" s="166"/>
      <c r="C79" s="166"/>
      <c r="D79" s="166"/>
      <c r="E79" s="166"/>
      <c r="F79" s="166"/>
      <c r="G79" s="166"/>
      <c r="H79" s="166"/>
      <c r="I79" s="152">
        <v>421</v>
      </c>
      <c r="J79" s="127" t="s">
        <v>137</v>
      </c>
      <c r="K79" s="136">
        <f>SUM(K80:K82)</f>
        <v>1010000</v>
      </c>
      <c r="L79" s="136">
        <f>SUM(L80:L82)</f>
        <v>1221000</v>
      </c>
      <c r="M79" s="136">
        <f>SUM(M80:M82)</f>
        <v>1180863</v>
      </c>
      <c r="N79" s="130">
        <f aca="true" t="shared" si="6" ref="N79:N94">SUM(M79/K79)*100</f>
        <v>116.91712871287127</v>
      </c>
      <c r="O79" s="130">
        <f t="shared" si="5"/>
        <v>96.7127764127764</v>
      </c>
    </row>
    <row r="80" spans="1:15" ht="12.75" customHeight="1">
      <c r="A80" s="141"/>
      <c r="B80" s="141"/>
      <c r="C80" s="141"/>
      <c r="D80" s="141"/>
      <c r="E80" s="141"/>
      <c r="F80" s="141"/>
      <c r="G80" s="141"/>
      <c r="H80" s="141"/>
      <c r="I80" s="154">
        <v>4212</v>
      </c>
      <c r="J80" s="155" t="s">
        <v>138</v>
      </c>
      <c r="K80" s="140">
        <f>'POS.DIO'!K160+'POS.DIO'!K304</f>
        <v>220000</v>
      </c>
      <c r="L80" s="140">
        <f>'POS.DIO'!L160+'POS.DIO'!L304</f>
        <v>310000</v>
      </c>
      <c r="M80" s="140">
        <f>'POS.DIO'!M160+'POS.DIO'!M304</f>
        <v>308532</v>
      </c>
      <c r="N80" s="130">
        <f t="shared" si="6"/>
        <v>140.2418181818182</v>
      </c>
      <c r="O80" s="130">
        <f t="shared" si="5"/>
        <v>99.52645161290322</v>
      </c>
    </row>
    <row r="81" spans="1:15" ht="12.75" customHeight="1">
      <c r="A81" s="141"/>
      <c r="B81" s="141"/>
      <c r="C81" s="141"/>
      <c r="D81" s="141"/>
      <c r="E81" s="141"/>
      <c r="F81" s="141"/>
      <c r="G81" s="141"/>
      <c r="H81" s="141"/>
      <c r="I81" s="154">
        <v>4213</v>
      </c>
      <c r="J81" s="157" t="s">
        <v>194</v>
      </c>
      <c r="K81" s="140">
        <f>'POS.DIO'!K170</f>
        <v>280000</v>
      </c>
      <c r="L81" s="140">
        <f>'POS.DIO'!L170</f>
        <v>350000</v>
      </c>
      <c r="M81" s="140">
        <f>'POS.DIO'!M170</f>
        <v>335121</v>
      </c>
      <c r="N81" s="130">
        <f t="shared" si="6"/>
        <v>119.68607142857144</v>
      </c>
      <c r="O81" s="130">
        <f t="shared" si="5"/>
        <v>95.74885714285715</v>
      </c>
    </row>
    <row r="82" spans="1:15" ht="12.75" customHeight="1">
      <c r="A82" s="141"/>
      <c r="B82" s="141"/>
      <c r="C82" s="141"/>
      <c r="D82" s="141"/>
      <c r="E82" s="141"/>
      <c r="F82" s="141"/>
      <c r="G82" s="141"/>
      <c r="H82" s="141"/>
      <c r="I82" s="154">
        <v>4214</v>
      </c>
      <c r="J82" s="157" t="s">
        <v>140</v>
      </c>
      <c r="K82" s="140">
        <f>'POS.DIO'!K165+'POS.DIO'!K171+'POS.DIO'!K178+'POS.DIO'!K287</f>
        <v>510000</v>
      </c>
      <c r="L82" s="140">
        <f>'POS.DIO'!L165+'POS.DIO'!L171+'POS.DIO'!L178+'POS.DIO'!L287</f>
        <v>561000</v>
      </c>
      <c r="M82" s="140">
        <f>'POS.DIO'!M165+'POS.DIO'!M171+'POS.DIO'!M178+'POS.DIO'!M287</f>
        <v>537210</v>
      </c>
      <c r="N82" s="130">
        <f t="shared" si="6"/>
        <v>105.33529411764707</v>
      </c>
      <c r="O82" s="130">
        <f t="shared" si="5"/>
        <v>95.75935828877006</v>
      </c>
    </row>
    <row r="83" spans="1:15" s="24" customFormat="1" ht="15" customHeight="1">
      <c r="A83" s="166"/>
      <c r="B83" s="166"/>
      <c r="C83" s="166"/>
      <c r="D83" s="166"/>
      <c r="E83" s="166"/>
      <c r="F83" s="141">
        <v>7</v>
      </c>
      <c r="G83" s="166"/>
      <c r="H83" s="166"/>
      <c r="I83" s="152">
        <v>422</v>
      </c>
      <c r="J83" s="127" t="s">
        <v>141</v>
      </c>
      <c r="K83" s="179">
        <f>SUM(K84:K87)</f>
        <v>178500</v>
      </c>
      <c r="L83" s="179">
        <f>SUM(L84:L87)</f>
        <v>178000</v>
      </c>
      <c r="M83" s="179">
        <f>SUM(M84:M87)</f>
        <v>167823</v>
      </c>
      <c r="N83" s="130">
        <f t="shared" si="6"/>
        <v>94.01848739495799</v>
      </c>
      <c r="O83" s="130">
        <f t="shared" si="5"/>
        <v>94.28258426966292</v>
      </c>
    </row>
    <row r="84" spans="1:15" ht="12.75">
      <c r="A84" s="141"/>
      <c r="B84" s="141"/>
      <c r="C84" s="141"/>
      <c r="D84" s="141"/>
      <c r="E84" s="141"/>
      <c r="F84" s="141"/>
      <c r="G84" s="141"/>
      <c r="H84" s="141"/>
      <c r="I84" s="159">
        <v>4221</v>
      </c>
      <c r="J84" s="160" t="s">
        <v>142</v>
      </c>
      <c r="K84" s="161">
        <f>'POS.DIO'!K99+'POS.DIO'!K100</f>
        <v>15000</v>
      </c>
      <c r="L84" s="161">
        <f>'POS.DIO'!L99+'POS.DIO'!L100</f>
        <v>5000</v>
      </c>
      <c r="M84" s="161">
        <f>'POS.DIO'!M99+'POS.DIO'!M100</f>
        <v>0</v>
      </c>
      <c r="N84" s="130">
        <f t="shared" si="6"/>
        <v>0</v>
      </c>
      <c r="O84" s="130">
        <f t="shared" si="5"/>
        <v>0</v>
      </c>
    </row>
    <row r="85" spans="1:15" ht="12.75">
      <c r="A85" s="141"/>
      <c r="B85" s="141"/>
      <c r="C85" s="141"/>
      <c r="D85" s="141"/>
      <c r="E85" s="141"/>
      <c r="F85" s="141"/>
      <c r="G85" s="141"/>
      <c r="H85" s="141"/>
      <c r="I85" s="159">
        <v>4222</v>
      </c>
      <c r="J85" s="160" t="s">
        <v>195</v>
      </c>
      <c r="K85" s="161">
        <f>'POS.DIO'!K101</f>
        <v>5000</v>
      </c>
      <c r="L85" s="161">
        <f>'POS.DIO'!L101</f>
        <v>12000</v>
      </c>
      <c r="M85" s="161">
        <f>'POS.DIO'!M101</f>
        <v>11598</v>
      </c>
      <c r="N85" s="130">
        <f t="shared" si="6"/>
        <v>231.95999999999998</v>
      </c>
      <c r="O85" s="130">
        <f t="shared" si="5"/>
        <v>96.65</v>
      </c>
    </row>
    <row r="86" spans="1:15" ht="12.75">
      <c r="A86" s="141"/>
      <c r="B86" s="141"/>
      <c r="C86" s="141"/>
      <c r="D86" s="141"/>
      <c r="E86" s="141"/>
      <c r="F86" s="141"/>
      <c r="G86" s="141"/>
      <c r="H86" s="141"/>
      <c r="I86" s="159">
        <v>4223</v>
      </c>
      <c r="J86" s="160" t="s">
        <v>143</v>
      </c>
      <c r="K86" s="161">
        <f>'POS.DIO'!K102</f>
        <v>3500</v>
      </c>
      <c r="L86" s="161">
        <f>'POS.DIO'!L102</f>
        <v>15000</v>
      </c>
      <c r="M86" s="161">
        <f>'POS.DIO'!M102</f>
        <v>14606</v>
      </c>
      <c r="N86" s="130">
        <f t="shared" si="6"/>
        <v>417.31428571428575</v>
      </c>
      <c r="O86" s="130">
        <f t="shared" si="5"/>
        <v>97.37333333333333</v>
      </c>
    </row>
    <row r="87" spans="1:15" ht="12.75">
      <c r="A87" s="141"/>
      <c r="B87" s="141"/>
      <c r="C87" s="141"/>
      <c r="D87" s="141"/>
      <c r="E87" s="141"/>
      <c r="F87" s="141"/>
      <c r="G87" s="141"/>
      <c r="H87" s="141"/>
      <c r="I87" s="159">
        <v>4227</v>
      </c>
      <c r="J87" s="160" t="s">
        <v>144</v>
      </c>
      <c r="K87" s="161">
        <f>'POS.DIO'!K209+'POS.DIO'!K246</f>
        <v>155000</v>
      </c>
      <c r="L87" s="161">
        <f>'POS.DIO'!L209+'POS.DIO'!L246</f>
        <v>146000</v>
      </c>
      <c r="M87" s="161">
        <f>'POS.DIO'!M209+'POS.DIO'!M246</f>
        <v>141619</v>
      </c>
      <c r="N87" s="130">
        <f t="shared" si="6"/>
        <v>91.36709677419354</v>
      </c>
      <c r="O87" s="130">
        <f t="shared" si="5"/>
        <v>96.99931506849315</v>
      </c>
    </row>
    <row r="88" spans="1:15" s="24" customFormat="1" ht="12.75">
      <c r="A88" s="166"/>
      <c r="B88" s="166"/>
      <c r="C88" s="166"/>
      <c r="D88" s="166"/>
      <c r="E88" s="166"/>
      <c r="F88" s="166"/>
      <c r="G88" s="166"/>
      <c r="H88" s="166"/>
      <c r="I88" s="167">
        <v>423</v>
      </c>
      <c r="J88" s="168" t="s">
        <v>196</v>
      </c>
      <c r="K88" s="132">
        <f>SUM(K89)</f>
        <v>0</v>
      </c>
      <c r="L88" s="132">
        <f>SUM(L89)</f>
        <v>0</v>
      </c>
      <c r="M88" s="132">
        <f>SUM(M89)</f>
        <v>0</v>
      </c>
      <c r="N88" s="130" t="e">
        <f t="shared" si="6"/>
        <v>#DIV/0!</v>
      </c>
      <c r="O88" s="130" t="e">
        <f t="shared" si="5"/>
        <v>#DIV/0!</v>
      </c>
    </row>
    <row r="89" spans="1:15" ht="12.75">
      <c r="A89" s="141"/>
      <c r="B89" s="141"/>
      <c r="C89" s="141"/>
      <c r="D89" s="141"/>
      <c r="E89" s="141"/>
      <c r="F89" s="141"/>
      <c r="G89" s="141"/>
      <c r="H89" s="141"/>
      <c r="I89" s="159">
        <v>4231</v>
      </c>
      <c r="J89" s="160" t="s">
        <v>197</v>
      </c>
      <c r="K89" s="161">
        <f>'POS.DIO'!K211</f>
        <v>0</v>
      </c>
      <c r="L89" s="161">
        <f>'POS.DIO'!L211</f>
        <v>0</v>
      </c>
      <c r="M89" s="161">
        <f>'POS.DIO'!M211</f>
        <v>0</v>
      </c>
      <c r="N89" s="130" t="e">
        <f t="shared" si="6"/>
        <v>#DIV/0!</v>
      </c>
      <c r="O89" s="130" t="e">
        <f t="shared" si="5"/>
        <v>#DIV/0!</v>
      </c>
    </row>
    <row r="90" spans="1:15" ht="12.75">
      <c r="A90" s="141"/>
      <c r="B90" s="141"/>
      <c r="C90" s="141"/>
      <c r="D90" s="141"/>
      <c r="E90" s="141"/>
      <c r="F90" s="141"/>
      <c r="G90" s="141"/>
      <c r="H90" s="141"/>
      <c r="I90" s="167">
        <v>426</v>
      </c>
      <c r="J90" s="168" t="s">
        <v>198</v>
      </c>
      <c r="K90" s="169">
        <f>SUM(K91)</f>
        <v>140000</v>
      </c>
      <c r="L90" s="169">
        <f>SUM(L91)</f>
        <v>151500</v>
      </c>
      <c r="M90" s="169">
        <f>SUM(M91)</f>
        <v>149289</v>
      </c>
      <c r="N90" s="130">
        <f t="shared" si="6"/>
        <v>106.63499999999999</v>
      </c>
      <c r="O90" s="130">
        <f t="shared" si="5"/>
        <v>98.54059405940593</v>
      </c>
    </row>
    <row r="91" spans="1:15" ht="12.75">
      <c r="A91" s="141"/>
      <c r="B91" s="141"/>
      <c r="C91" s="141"/>
      <c r="D91" s="141"/>
      <c r="E91" s="141"/>
      <c r="F91" s="141"/>
      <c r="G91" s="141"/>
      <c r="H91" s="141"/>
      <c r="I91" s="159">
        <v>4264</v>
      </c>
      <c r="J91" s="160" t="s">
        <v>146</v>
      </c>
      <c r="K91" s="177">
        <f>'POS.DIO'!K173+'POS.DIO'!K155+'POS.DIO'!K151+'POS.DIO'!K152+'POS.DIO'!K153+'POS.DIO'!K154</f>
        <v>140000</v>
      </c>
      <c r="L91" s="177">
        <f>'POS.DIO'!L173+'POS.DIO'!L155+'POS.DIO'!L151+'POS.DIO'!L152+'POS.DIO'!L153+'POS.DIO'!L154</f>
        <v>151500</v>
      </c>
      <c r="M91" s="177">
        <f>'POS.DIO'!M173+'POS.DIO'!M155+'POS.DIO'!M151+'POS.DIO'!M152+'POS.DIO'!M153+'POS.DIO'!M154</f>
        <v>149289</v>
      </c>
      <c r="N91" s="130">
        <f t="shared" si="6"/>
        <v>106.63499999999999</v>
      </c>
      <c r="O91" s="130">
        <f t="shared" si="5"/>
        <v>98.54059405940593</v>
      </c>
    </row>
    <row r="92" spans="1:15" ht="15" customHeight="1">
      <c r="A92" s="141"/>
      <c r="B92" s="141"/>
      <c r="C92" s="141"/>
      <c r="D92" s="141"/>
      <c r="E92" s="141"/>
      <c r="F92" s="141"/>
      <c r="G92" s="141"/>
      <c r="H92" s="141"/>
      <c r="I92" s="180">
        <v>45</v>
      </c>
      <c r="J92" s="181" t="s">
        <v>199</v>
      </c>
      <c r="K92" s="164">
        <f aca="true" t="shared" si="7" ref="K92:M93">SUM(K93)</f>
        <v>350000</v>
      </c>
      <c r="L92" s="164">
        <f t="shared" si="7"/>
        <v>190000</v>
      </c>
      <c r="M92" s="164">
        <f t="shared" si="7"/>
        <v>182990</v>
      </c>
      <c r="N92" s="130">
        <f t="shared" si="6"/>
        <v>52.28285714285714</v>
      </c>
      <c r="O92" s="130">
        <f t="shared" si="5"/>
        <v>96.31052631578947</v>
      </c>
    </row>
    <row r="93" spans="1:15" ht="14.25" customHeight="1">
      <c r="A93" s="141">
        <v>1</v>
      </c>
      <c r="B93" s="141"/>
      <c r="C93" s="141"/>
      <c r="D93" s="141">
        <v>5</v>
      </c>
      <c r="E93" s="141"/>
      <c r="F93" s="141">
        <v>7</v>
      </c>
      <c r="G93" s="141"/>
      <c r="H93" s="141"/>
      <c r="I93" s="180">
        <v>451</v>
      </c>
      <c r="J93" s="181" t="s">
        <v>148</v>
      </c>
      <c r="K93" s="164">
        <f t="shared" si="7"/>
        <v>350000</v>
      </c>
      <c r="L93" s="164">
        <f t="shared" si="7"/>
        <v>190000</v>
      </c>
      <c r="M93" s="164">
        <f t="shared" si="7"/>
        <v>182990</v>
      </c>
      <c r="N93" s="130">
        <f t="shared" si="6"/>
        <v>52.28285714285714</v>
      </c>
      <c r="O93" s="130">
        <f t="shared" si="5"/>
        <v>96.31052631578947</v>
      </c>
    </row>
    <row r="94" spans="1:15" ht="12.75">
      <c r="A94" s="141"/>
      <c r="B94" s="141"/>
      <c r="C94" s="141"/>
      <c r="D94" s="141"/>
      <c r="E94" s="141"/>
      <c r="F94" s="141"/>
      <c r="G94" s="141"/>
      <c r="H94" s="141"/>
      <c r="I94" s="159">
        <v>4511</v>
      </c>
      <c r="J94" s="170" t="s">
        <v>148</v>
      </c>
      <c r="K94" s="161">
        <f>'POS.DIO'!K145+'POS.DIO'!K146</f>
        <v>350000</v>
      </c>
      <c r="L94" s="161">
        <f>'POS.DIO'!L145+'POS.DIO'!L146</f>
        <v>190000</v>
      </c>
      <c r="M94" s="161">
        <f>'POS.DIO'!M145+'POS.DIO'!M146</f>
        <v>182990</v>
      </c>
      <c r="N94" s="130">
        <f t="shared" si="6"/>
        <v>52.28285714285714</v>
      </c>
      <c r="O94" s="130">
        <f t="shared" si="5"/>
        <v>96.31052631578947</v>
      </c>
    </row>
    <row r="95" ht="8.25" customHeight="1"/>
    <row r="96" spans="1:9" ht="12.75">
      <c r="A96" s="182" t="s">
        <v>200</v>
      </c>
      <c r="B96" s="182"/>
      <c r="C96" s="183"/>
      <c r="D96" s="183"/>
      <c r="E96" s="183"/>
      <c r="F96" s="183"/>
      <c r="G96" s="183"/>
      <c r="H96" s="183"/>
      <c r="I96" s="143"/>
    </row>
    <row r="97" spans="1:9" ht="12.75">
      <c r="A97" s="184" t="s">
        <v>201</v>
      </c>
      <c r="B97" s="184"/>
      <c r="C97" s="185"/>
      <c r="D97" s="185"/>
      <c r="E97" s="185"/>
      <c r="F97" s="185"/>
      <c r="G97" s="185"/>
      <c r="H97" s="185"/>
      <c r="I97" s="144"/>
    </row>
    <row r="98" spans="1:9" ht="12.75">
      <c r="A98" s="184" t="s">
        <v>202</v>
      </c>
      <c r="B98" s="184"/>
      <c r="C98" s="185"/>
      <c r="D98" s="185"/>
      <c r="E98" s="185"/>
      <c r="F98" s="185"/>
      <c r="G98" s="185"/>
      <c r="H98" s="185"/>
      <c r="I98" s="144"/>
    </row>
    <row r="99" spans="1:9" ht="12.75">
      <c r="A99" s="184" t="s">
        <v>203</v>
      </c>
      <c r="B99" s="184"/>
      <c r="C99" s="185"/>
      <c r="D99" s="185"/>
      <c r="E99" s="185"/>
      <c r="F99" s="185"/>
      <c r="G99" s="185"/>
      <c r="H99" s="185"/>
      <c r="I99" s="144"/>
    </row>
    <row r="100" spans="1:9" ht="12.75">
      <c r="A100" s="184" t="s">
        <v>204</v>
      </c>
      <c r="B100" s="184"/>
      <c r="C100" s="185"/>
      <c r="D100" s="185"/>
      <c r="E100" s="185"/>
      <c r="F100" s="185"/>
      <c r="G100" s="185"/>
      <c r="H100" s="185"/>
      <c r="I100" s="144"/>
    </row>
    <row r="101" spans="1:9" ht="12.75">
      <c r="A101" s="184" t="s">
        <v>205</v>
      </c>
      <c r="B101" s="184"/>
      <c r="C101" s="185"/>
      <c r="D101" s="185"/>
      <c r="E101" s="185"/>
      <c r="F101" s="185"/>
      <c r="G101" s="185"/>
      <c r="H101" s="185"/>
      <c r="I101" s="144"/>
    </row>
    <row r="102" spans="1:9" ht="12.75">
      <c r="A102" s="184" t="s">
        <v>206</v>
      </c>
      <c r="B102" s="184"/>
      <c r="C102" s="185"/>
      <c r="D102" s="185"/>
      <c r="E102" s="185"/>
      <c r="F102" s="185"/>
      <c r="G102" s="185"/>
      <c r="H102" s="185"/>
      <c r="I102" s="144"/>
    </row>
    <row r="103" spans="1:9" ht="12.75">
      <c r="A103" s="184" t="s">
        <v>207</v>
      </c>
      <c r="B103" s="184"/>
      <c r="C103" s="185"/>
      <c r="D103" s="185"/>
      <c r="E103" s="185"/>
      <c r="F103" s="185"/>
      <c r="G103" s="185"/>
      <c r="H103" s="185"/>
      <c r="I103" s="144"/>
    </row>
  </sheetData>
  <sheetProtection selectLockedCells="1" selectUnlockedCells="1"/>
  <mergeCells count="7">
    <mergeCell ref="I5:N5"/>
    <mergeCell ref="A6:G6"/>
    <mergeCell ref="I7:J7"/>
    <mergeCell ref="K1:M1"/>
    <mergeCell ref="I2:N2"/>
    <mergeCell ref="I3:N3"/>
    <mergeCell ref="I4:N4"/>
  </mergeCells>
  <printOptions/>
  <pageMargins left="0.7083333333333334" right="0.7083333333333334" top="0.7875" bottom="0.6305555555555555" header="0.31527777777777777" footer="0.31527777777777777"/>
  <pageSetup horizontalDpi="300" verticalDpi="300" orientation="landscape" paperSize="9" r:id="rId1"/>
  <headerFooter alignWithMargins="0">
    <oddHeader>&amp;R&amp;"Times New Roman,Regular"&amp;12POSEBNI DIO 
EKONOMSKA KLASIFIKACIJA</oddHeader>
    <oddFooter xml:space="preserve">&amp;C- &amp;P+7 -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67"/>
  <sheetViews>
    <sheetView zoomScalePageLayoutView="0" workbookViewId="0" topLeftCell="A7">
      <selection activeCell="K1" sqref="K1:M1"/>
    </sheetView>
  </sheetViews>
  <sheetFormatPr defaultColWidth="9.140625" defaultRowHeight="12.75"/>
  <cols>
    <col min="1" max="1" width="1.8515625" style="9" customWidth="1"/>
    <col min="2" max="2" width="2.140625" style="9" customWidth="1"/>
    <col min="3" max="3" width="2.00390625" style="9" customWidth="1"/>
    <col min="4" max="4" width="2.57421875" style="9" customWidth="1"/>
    <col min="5" max="5" width="2.00390625" style="9" customWidth="1"/>
    <col min="6" max="6" width="2.28125" style="9" customWidth="1"/>
    <col min="7" max="7" width="2.421875" style="9" customWidth="1"/>
    <col min="8" max="8" width="6.28125" style="350" customWidth="1"/>
    <col min="9" max="9" width="8.7109375" style="9" customWidth="1"/>
    <col min="10" max="10" width="55.421875" style="9" customWidth="1"/>
    <col min="11" max="12" width="13.7109375" style="13" customWidth="1"/>
    <col min="13" max="13" width="13.28125" style="13" customWidth="1"/>
    <col min="14" max="14" width="5.28125" style="305" customWidth="1"/>
    <col min="15" max="15" width="4.140625" style="305" customWidth="1"/>
    <col min="16" max="16384" width="9.140625" style="9" customWidth="1"/>
  </cols>
  <sheetData>
    <row r="1" spans="8:15" s="49" customFormat="1" ht="19.5" customHeight="1">
      <c r="H1" s="335"/>
      <c r="I1" s="50" t="s">
        <v>38</v>
      </c>
      <c r="K1" s="374"/>
      <c r="L1" s="374"/>
      <c r="M1" s="374"/>
      <c r="N1" s="305"/>
      <c r="O1" s="305"/>
    </row>
    <row r="2" spans="8:15" s="49" customFormat="1" ht="17.25" customHeight="1">
      <c r="H2" s="335"/>
      <c r="I2" s="375" t="s">
        <v>157</v>
      </c>
      <c r="J2" s="375"/>
      <c r="K2" s="375"/>
      <c r="L2" s="375"/>
      <c r="M2" s="375"/>
      <c r="N2" s="375"/>
      <c r="O2" s="305"/>
    </row>
    <row r="3" spans="8:15" s="49" customFormat="1" ht="17.25" customHeight="1">
      <c r="H3" s="335"/>
      <c r="I3" s="363" t="s">
        <v>158</v>
      </c>
      <c r="J3" s="363"/>
      <c r="K3" s="363"/>
      <c r="L3" s="363"/>
      <c r="M3" s="363"/>
      <c r="N3" s="363"/>
      <c r="O3" s="305"/>
    </row>
    <row r="4" spans="8:15" s="49" customFormat="1" ht="16.5" customHeight="1">
      <c r="H4" s="335"/>
      <c r="I4" s="355" t="s">
        <v>371</v>
      </c>
      <c r="J4" s="355"/>
      <c r="K4" s="355"/>
      <c r="L4" s="355"/>
      <c r="M4" s="355"/>
      <c r="N4" s="355"/>
      <c r="O4" s="305"/>
    </row>
    <row r="5" spans="8:15" s="49" customFormat="1" ht="18" customHeight="1">
      <c r="H5" s="335"/>
      <c r="I5" s="355" t="s">
        <v>208</v>
      </c>
      <c r="J5" s="355"/>
      <c r="K5" s="355"/>
      <c r="L5" s="355"/>
      <c r="M5" s="355"/>
      <c r="N5" s="355"/>
      <c r="O5" s="305"/>
    </row>
    <row r="6" spans="1:15" ht="26.25" customHeight="1">
      <c r="A6" s="377" t="s">
        <v>174</v>
      </c>
      <c r="B6" s="377"/>
      <c r="C6" s="377"/>
      <c r="D6" s="377"/>
      <c r="E6" s="377"/>
      <c r="F6" s="377"/>
      <c r="G6" s="377"/>
      <c r="H6" s="336" t="s">
        <v>175</v>
      </c>
      <c r="I6" s="120" t="s">
        <v>176</v>
      </c>
      <c r="J6" s="121" t="s">
        <v>177</v>
      </c>
      <c r="K6" s="146" t="s">
        <v>372</v>
      </c>
      <c r="L6" s="146" t="s">
        <v>373</v>
      </c>
      <c r="M6" s="147" t="s">
        <v>379</v>
      </c>
      <c r="N6" s="306" t="s">
        <v>178</v>
      </c>
      <c r="O6" s="297" t="s">
        <v>179</v>
      </c>
    </row>
    <row r="7" spans="1:15" ht="12.75" customHeight="1">
      <c r="A7" s="148">
        <v>1</v>
      </c>
      <c r="B7" s="148">
        <v>3</v>
      </c>
      <c r="C7" s="148">
        <v>4</v>
      </c>
      <c r="D7" s="148">
        <v>5</v>
      </c>
      <c r="E7" s="148">
        <v>6</v>
      </c>
      <c r="F7" s="148">
        <v>7</v>
      </c>
      <c r="G7" s="148">
        <v>8</v>
      </c>
      <c r="H7" s="334"/>
      <c r="I7" s="376" t="s">
        <v>7</v>
      </c>
      <c r="J7" s="376"/>
      <c r="K7" s="125" t="s">
        <v>8</v>
      </c>
      <c r="L7" s="125" t="s">
        <v>9</v>
      </c>
      <c r="M7" s="125" t="s">
        <v>10</v>
      </c>
      <c r="N7" s="307" t="s">
        <v>11</v>
      </c>
      <c r="O7" s="307" t="s">
        <v>12</v>
      </c>
    </row>
    <row r="8" spans="1:15" ht="18" customHeight="1">
      <c r="A8" s="141"/>
      <c r="B8" s="141"/>
      <c r="C8" s="141"/>
      <c r="D8" s="141"/>
      <c r="E8" s="141"/>
      <c r="F8" s="141"/>
      <c r="G8" s="141"/>
      <c r="H8" s="334"/>
      <c r="I8" s="127"/>
      <c r="J8" s="128"/>
      <c r="K8" s="129">
        <f>SUM(K9,K34)</f>
        <v>4138050</v>
      </c>
      <c r="L8" s="129">
        <f>SUM(L9,L34)</f>
        <v>3580280</v>
      </c>
      <c r="M8" s="129">
        <f>SUM(M9,M34)</f>
        <v>3347048</v>
      </c>
      <c r="N8" s="308">
        <f>SUM(M8/K8)*100</f>
        <v>80.88466789913123</v>
      </c>
      <c r="O8" s="308">
        <f>SUM(M8/L8)*100</f>
        <v>93.48564916710424</v>
      </c>
    </row>
    <row r="9" spans="1:15" ht="15" customHeight="1">
      <c r="A9" s="141"/>
      <c r="B9" s="141"/>
      <c r="C9" s="141"/>
      <c r="D9" s="141"/>
      <c r="E9" s="141"/>
      <c r="F9" s="141"/>
      <c r="G9" s="141"/>
      <c r="H9" s="334"/>
      <c r="I9" s="131" t="s">
        <v>163</v>
      </c>
      <c r="J9" s="128"/>
      <c r="K9" s="132">
        <f aca="true" t="shared" si="0" ref="K9:M10">SUM(K10)</f>
        <v>261700</v>
      </c>
      <c r="L9" s="132">
        <f t="shared" si="0"/>
        <v>195800</v>
      </c>
      <c r="M9" s="132">
        <f t="shared" si="0"/>
        <v>171585</v>
      </c>
      <c r="N9" s="308">
        <f>SUM(M9/K9)*100</f>
        <v>65.56553305311425</v>
      </c>
      <c r="O9" s="308">
        <f aca="true" t="shared" si="1" ref="O9:O89">SUM(M9/L9)*100</f>
        <v>87.63278855975484</v>
      </c>
    </row>
    <row r="10" spans="1:15" ht="15" customHeight="1">
      <c r="A10" s="141"/>
      <c r="B10" s="141"/>
      <c r="C10" s="141"/>
      <c r="D10" s="141"/>
      <c r="E10" s="141"/>
      <c r="F10" s="141"/>
      <c r="G10" s="141"/>
      <c r="H10" s="334"/>
      <c r="I10" s="133" t="s">
        <v>209</v>
      </c>
      <c r="J10" s="128"/>
      <c r="K10" s="134">
        <f>SUM(K11)</f>
        <v>261700</v>
      </c>
      <c r="L10" s="134">
        <f t="shared" si="0"/>
        <v>195800</v>
      </c>
      <c r="M10" s="134">
        <f t="shared" si="0"/>
        <v>171585</v>
      </c>
      <c r="N10" s="308">
        <f>SUM(M10/K10)*100</f>
        <v>65.56553305311425</v>
      </c>
      <c r="O10" s="308">
        <f t="shared" si="1"/>
        <v>87.63278855975484</v>
      </c>
    </row>
    <row r="11" spans="1:15" ht="14.25" customHeight="1">
      <c r="A11" s="141"/>
      <c r="B11" s="141"/>
      <c r="C11" s="141"/>
      <c r="D11" s="141"/>
      <c r="E11" s="141"/>
      <c r="F11" s="141"/>
      <c r="G11" s="141"/>
      <c r="H11" s="337" t="s">
        <v>210</v>
      </c>
      <c r="I11" s="186" t="s">
        <v>211</v>
      </c>
      <c r="J11" s="187"/>
      <c r="K11" s="188">
        <f>SUM(K13)</f>
        <v>261700</v>
      </c>
      <c r="L11" s="188">
        <f>SUM(L13)</f>
        <v>195800</v>
      </c>
      <c r="M11" s="188">
        <f>SUM(M13)</f>
        <v>171585</v>
      </c>
      <c r="N11" s="308">
        <f>SUM(M11/K11)*100</f>
        <v>65.56553305311425</v>
      </c>
      <c r="O11" s="308">
        <f t="shared" si="1"/>
        <v>87.63278855975484</v>
      </c>
    </row>
    <row r="12" spans="1:15" ht="12" customHeight="1">
      <c r="A12" s="141"/>
      <c r="B12" s="141"/>
      <c r="C12" s="141"/>
      <c r="D12" s="141"/>
      <c r="E12" s="141"/>
      <c r="F12" s="141"/>
      <c r="G12" s="141"/>
      <c r="H12" s="334"/>
      <c r="I12" s="155" t="s">
        <v>212</v>
      </c>
      <c r="J12" s="128"/>
      <c r="K12" s="189"/>
      <c r="L12" s="189"/>
      <c r="M12" s="189"/>
      <c r="N12" s="308"/>
      <c r="O12" s="308"/>
    </row>
    <row r="13" spans="1:15" ht="27" customHeight="1">
      <c r="A13" s="141"/>
      <c r="B13" s="141"/>
      <c r="C13" s="141"/>
      <c r="D13" s="141"/>
      <c r="E13" s="141"/>
      <c r="F13" s="141"/>
      <c r="G13" s="141"/>
      <c r="H13" s="338" t="s">
        <v>213</v>
      </c>
      <c r="I13" s="378" t="s">
        <v>214</v>
      </c>
      <c r="J13" s="378"/>
      <c r="K13" s="190">
        <f>SUM(K14+K23+K28)</f>
        <v>261700</v>
      </c>
      <c r="L13" s="190">
        <f>SUM(L14+L23+L28)</f>
        <v>195800</v>
      </c>
      <c r="M13" s="190">
        <f>SUM(M14+M23+M28)</f>
        <v>171585</v>
      </c>
      <c r="N13" s="309">
        <f aca="true" t="shared" si="2" ref="N13:N36">SUM(M13/K13)*100</f>
        <v>65.56553305311425</v>
      </c>
      <c r="O13" s="309">
        <f aca="true" t="shared" si="3" ref="O13:O33">SUM(M13/L13)*100</f>
        <v>87.63278855975484</v>
      </c>
    </row>
    <row r="14" spans="1:15" ht="12.75">
      <c r="A14" s="141"/>
      <c r="B14" s="141"/>
      <c r="C14" s="141"/>
      <c r="D14" s="141"/>
      <c r="E14" s="141"/>
      <c r="F14" s="141"/>
      <c r="G14" s="141"/>
      <c r="H14" s="338" t="s">
        <v>215</v>
      </c>
      <c r="I14" s="191" t="s">
        <v>216</v>
      </c>
      <c r="J14" s="192"/>
      <c r="K14" s="132">
        <f aca="true" t="shared" si="4" ref="K14:M16">SUM(K15)</f>
        <v>228000</v>
      </c>
      <c r="L14" s="132">
        <f t="shared" si="4"/>
        <v>162100</v>
      </c>
      <c r="M14" s="132">
        <f t="shared" si="4"/>
        <v>138510</v>
      </c>
      <c r="N14" s="308">
        <f t="shared" si="2"/>
        <v>60.75000000000001</v>
      </c>
      <c r="O14" s="308">
        <f t="shared" si="3"/>
        <v>85.44725478099939</v>
      </c>
    </row>
    <row r="15" spans="1:15" ht="12.75">
      <c r="A15" s="141"/>
      <c r="B15" s="141"/>
      <c r="C15" s="141"/>
      <c r="D15" s="141"/>
      <c r="E15" s="141"/>
      <c r="F15" s="141"/>
      <c r="G15" s="141"/>
      <c r="H15" s="334"/>
      <c r="I15" s="150">
        <v>3</v>
      </c>
      <c r="J15" s="151" t="s">
        <v>180</v>
      </c>
      <c r="K15" s="132">
        <f t="shared" si="4"/>
        <v>228000</v>
      </c>
      <c r="L15" s="132">
        <f t="shared" si="4"/>
        <v>162100</v>
      </c>
      <c r="M15" s="132">
        <f t="shared" si="4"/>
        <v>138510</v>
      </c>
      <c r="N15" s="308">
        <f t="shared" si="2"/>
        <v>60.75000000000001</v>
      </c>
      <c r="O15" s="308">
        <f t="shared" si="3"/>
        <v>85.44725478099939</v>
      </c>
    </row>
    <row r="16" spans="1:15" ht="12.75">
      <c r="A16" s="141"/>
      <c r="B16" s="141"/>
      <c r="C16" s="141"/>
      <c r="D16" s="141"/>
      <c r="E16" s="141"/>
      <c r="F16" s="141"/>
      <c r="G16" s="141"/>
      <c r="H16" s="334"/>
      <c r="I16" s="152">
        <v>32</v>
      </c>
      <c r="J16" s="127" t="s">
        <v>90</v>
      </c>
      <c r="K16" s="153">
        <f t="shared" si="4"/>
        <v>228000</v>
      </c>
      <c r="L16" s="153">
        <f t="shared" si="4"/>
        <v>162100</v>
      </c>
      <c r="M16" s="153">
        <f t="shared" si="4"/>
        <v>138510</v>
      </c>
      <c r="N16" s="308">
        <f t="shared" si="2"/>
        <v>60.75000000000001</v>
      </c>
      <c r="O16" s="308">
        <f t="shared" si="3"/>
        <v>85.44725478099939</v>
      </c>
    </row>
    <row r="17" spans="1:15" ht="12.75">
      <c r="A17" s="141">
        <v>1</v>
      </c>
      <c r="B17" s="141"/>
      <c r="C17" s="141"/>
      <c r="D17" s="141"/>
      <c r="E17" s="141"/>
      <c r="F17" s="141"/>
      <c r="G17" s="141"/>
      <c r="H17" s="334"/>
      <c r="I17" s="152">
        <v>329</v>
      </c>
      <c r="J17" s="127" t="s">
        <v>112</v>
      </c>
      <c r="K17" s="153">
        <f>SUM(K18:K22)</f>
        <v>228000</v>
      </c>
      <c r="L17" s="153">
        <f>SUM(L18:L22)</f>
        <v>162100</v>
      </c>
      <c r="M17" s="153">
        <f>SUM(M18:M22)</f>
        <v>138510</v>
      </c>
      <c r="N17" s="308">
        <f t="shared" si="2"/>
        <v>60.75000000000001</v>
      </c>
      <c r="O17" s="308">
        <f t="shared" si="3"/>
        <v>85.44725478099939</v>
      </c>
    </row>
    <row r="18" spans="1:15" ht="14.25" customHeight="1">
      <c r="A18" s="141"/>
      <c r="B18" s="141"/>
      <c r="C18" s="141"/>
      <c r="D18" s="141"/>
      <c r="E18" s="141"/>
      <c r="F18" s="141"/>
      <c r="G18" s="141"/>
      <c r="H18" s="334">
        <v>9</v>
      </c>
      <c r="I18" s="156">
        <v>3291</v>
      </c>
      <c r="J18" s="157" t="s">
        <v>113</v>
      </c>
      <c r="K18" s="158">
        <v>26000</v>
      </c>
      <c r="L18" s="158">
        <v>15000</v>
      </c>
      <c r="M18" s="137">
        <v>13694</v>
      </c>
      <c r="N18" s="308">
        <f t="shared" si="2"/>
        <v>52.669230769230765</v>
      </c>
      <c r="O18" s="308">
        <f t="shared" si="3"/>
        <v>91.29333333333334</v>
      </c>
    </row>
    <row r="19" spans="1:15" ht="14.25" customHeight="1">
      <c r="A19" s="141"/>
      <c r="B19" s="141"/>
      <c r="C19" s="141"/>
      <c r="D19" s="141"/>
      <c r="E19" s="141"/>
      <c r="F19" s="141"/>
      <c r="G19" s="141"/>
      <c r="H19" s="339">
        <v>10</v>
      </c>
      <c r="I19" s="156">
        <v>3299</v>
      </c>
      <c r="J19" s="157" t="s">
        <v>374</v>
      </c>
      <c r="K19" s="158">
        <v>2000</v>
      </c>
      <c r="L19" s="158">
        <v>2000</v>
      </c>
      <c r="M19" s="137">
        <v>1050</v>
      </c>
      <c r="N19" s="308">
        <f t="shared" si="2"/>
        <v>52.5</v>
      </c>
      <c r="O19" s="308">
        <f t="shared" si="3"/>
        <v>52.5</v>
      </c>
    </row>
    <row r="20" spans="1:15" ht="14.25" customHeight="1">
      <c r="A20" s="141"/>
      <c r="B20" s="141"/>
      <c r="C20" s="141"/>
      <c r="D20" s="141"/>
      <c r="E20" s="141"/>
      <c r="F20" s="141"/>
      <c r="G20" s="141"/>
      <c r="H20" s="339">
        <v>11</v>
      </c>
      <c r="I20" s="156">
        <v>3299</v>
      </c>
      <c r="J20" s="157" t="s">
        <v>375</v>
      </c>
      <c r="K20" s="158">
        <v>80000</v>
      </c>
      <c r="L20" s="158">
        <v>60000</v>
      </c>
      <c r="M20" s="137">
        <v>47096</v>
      </c>
      <c r="N20" s="308">
        <f t="shared" si="2"/>
        <v>58.87</v>
      </c>
      <c r="O20" s="308">
        <f t="shared" si="3"/>
        <v>78.49333333333334</v>
      </c>
    </row>
    <row r="21" spans="1:15" ht="14.25" customHeight="1">
      <c r="A21" s="141"/>
      <c r="B21" s="141"/>
      <c r="C21" s="141"/>
      <c r="D21" s="141"/>
      <c r="E21" s="141"/>
      <c r="F21" s="141"/>
      <c r="G21" s="141"/>
      <c r="H21" s="339" t="s">
        <v>394</v>
      </c>
      <c r="I21" s="156">
        <v>3299</v>
      </c>
      <c r="J21" s="157" t="s">
        <v>112</v>
      </c>
      <c r="K21" s="158">
        <v>20000</v>
      </c>
      <c r="L21" s="158">
        <v>10000</v>
      </c>
      <c r="M21" s="137">
        <v>1600</v>
      </c>
      <c r="N21" s="308">
        <f t="shared" si="2"/>
        <v>8</v>
      </c>
      <c r="O21" s="308">
        <f t="shared" si="3"/>
        <v>16</v>
      </c>
    </row>
    <row r="22" spans="1:15" ht="14.25" customHeight="1">
      <c r="A22" s="141"/>
      <c r="B22" s="141"/>
      <c r="C22" s="141"/>
      <c r="D22" s="141"/>
      <c r="E22" s="141"/>
      <c r="F22" s="141"/>
      <c r="G22" s="141"/>
      <c r="H22" s="339" t="s">
        <v>395</v>
      </c>
      <c r="I22" s="156">
        <v>3299</v>
      </c>
      <c r="J22" s="157" t="s">
        <v>377</v>
      </c>
      <c r="K22" s="158">
        <v>100000</v>
      </c>
      <c r="L22" s="158">
        <v>75100</v>
      </c>
      <c r="M22" s="137">
        <v>75070</v>
      </c>
      <c r="N22" s="308">
        <f t="shared" si="2"/>
        <v>75.07000000000001</v>
      </c>
      <c r="O22" s="308">
        <f t="shared" si="3"/>
        <v>99.9600532623169</v>
      </c>
    </row>
    <row r="23" spans="1:15" ht="12.75">
      <c r="A23" s="141"/>
      <c r="B23" s="141"/>
      <c r="C23" s="141"/>
      <c r="D23" s="141"/>
      <c r="E23" s="141"/>
      <c r="F23" s="141"/>
      <c r="G23" s="141"/>
      <c r="H23" s="338" t="s">
        <v>315</v>
      </c>
      <c r="I23" s="191" t="s">
        <v>217</v>
      </c>
      <c r="J23" s="138"/>
      <c r="K23" s="132">
        <f aca="true" t="shared" si="5" ref="K23:M25">SUM(K24)</f>
        <v>7700</v>
      </c>
      <c r="L23" s="132">
        <f t="shared" si="5"/>
        <v>7700</v>
      </c>
      <c r="M23" s="132">
        <f t="shared" si="5"/>
        <v>7700</v>
      </c>
      <c r="N23" s="308">
        <f t="shared" si="2"/>
        <v>100</v>
      </c>
      <c r="O23" s="308">
        <f t="shared" si="3"/>
        <v>100</v>
      </c>
    </row>
    <row r="24" spans="1:15" ht="13.5" customHeight="1">
      <c r="A24" s="141"/>
      <c r="B24" s="141"/>
      <c r="C24" s="141"/>
      <c r="D24" s="141"/>
      <c r="E24" s="141"/>
      <c r="F24" s="141"/>
      <c r="G24" s="141"/>
      <c r="H24" s="334"/>
      <c r="I24" s="150">
        <v>3</v>
      </c>
      <c r="J24" s="151" t="s">
        <v>180</v>
      </c>
      <c r="K24" s="132">
        <f t="shared" si="5"/>
        <v>7700</v>
      </c>
      <c r="L24" s="132">
        <f t="shared" si="5"/>
        <v>7700</v>
      </c>
      <c r="M24" s="132">
        <f t="shared" si="5"/>
        <v>7700</v>
      </c>
      <c r="N24" s="308">
        <f t="shared" si="2"/>
        <v>100</v>
      </c>
      <c r="O24" s="308">
        <f t="shared" si="3"/>
        <v>100</v>
      </c>
    </row>
    <row r="25" spans="1:15" ht="12.75">
      <c r="A25" s="141"/>
      <c r="B25" s="141"/>
      <c r="C25" s="141"/>
      <c r="D25" s="141"/>
      <c r="E25" s="141"/>
      <c r="F25" s="141"/>
      <c r="G25" s="141"/>
      <c r="H25" s="334"/>
      <c r="I25" s="152">
        <v>38</v>
      </c>
      <c r="J25" s="127" t="s">
        <v>130</v>
      </c>
      <c r="K25" s="153">
        <f t="shared" si="5"/>
        <v>7700</v>
      </c>
      <c r="L25" s="153">
        <f t="shared" si="5"/>
        <v>7700</v>
      </c>
      <c r="M25" s="153">
        <f t="shared" si="5"/>
        <v>7700</v>
      </c>
      <c r="N25" s="308">
        <f t="shared" si="2"/>
        <v>100</v>
      </c>
      <c r="O25" s="308">
        <f t="shared" si="3"/>
        <v>100</v>
      </c>
    </row>
    <row r="26" spans="1:15" ht="12.75">
      <c r="A26" s="141">
        <v>1</v>
      </c>
      <c r="B26" s="141"/>
      <c r="C26" s="141"/>
      <c r="D26" s="141"/>
      <c r="E26" s="141"/>
      <c r="F26" s="141"/>
      <c r="G26" s="141"/>
      <c r="H26" s="334"/>
      <c r="I26" s="152">
        <v>381</v>
      </c>
      <c r="J26" s="127" t="s">
        <v>131</v>
      </c>
      <c r="K26" s="153">
        <f>SUM(K27)</f>
        <v>7700</v>
      </c>
      <c r="L26" s="153">
        <f>SUM(L27)</f>
        <v>7700</v>
      </c>
      <c r="M26" s="153">
        <f>SUM(M27)</f>
        <v>7700</v>
      </c>
      <c r="N26" s="308">
        <f t="shared" si="2"/>
        <v>100</v>
      </c>
      <c r="O26" s="308">
        <f t="shared" si="3"/>
        <v>100</v>
      </c>
    </row>
    <row r="27" spans="1:15" ht="12.75">
      <c r="A27" s="141"/>
      <c r="B27" s="141"/>
      <c r="C27" s="141"/>
      <c r="D27" s="141"/>
      <c r="E27" s="141"/>
      <c r="F27" s="141"/>
      <c r="G27" s="141"/>
      <c r="H27" s="334">
        <v>42</v>
      </c>
      <c r="I27" s="159">
        <v>3811</v>
      </c>
      <c r="J27" s="160" t="s">
        <v>305</v>
      </c>
      <c r="K27" s="161">
        <v>7700</v>
      </c>
      <c r="L27" s="161">
        <v>7700</v>
      </c>
      <c r="M27" s="162">
        <v>7700</v>
      </c>
      <c r="N27" s="308">
        <f t="shared" si="2"/>
        <v>100</v>
      </c>
      <c r="O27" s="308">
        <f t="shared" si="3"/>
        <v>100</v>
      </c>
    </row>
    <row r="28" spans="1:15" ht="12.75">
      <c r="A28" s="141"/>
      <c r="B28" s="141"/>
      <c r="C28" s="141"/>
      <c r="D28" s="141"/>
      <c r="E28" s="141"/>
      <c r="F28" s="141"/>
      <c r="G28" s="141"/>
      <c r="H28" s="338"/>
      <c r="I28" s="379" t="s">
        <v>18</v>
      </c>
      <c r="J28" s="379"/>
      <c r="K28" s="132">
        <f aca="true" t="shared" si="6" ref="K28:M30">SUM(K29)</f>
        <v>26000</v>
      </c>
      <c r="L28" s="132">
        <f t="shared" si="6"/>
        <v>26000</v>
      </c>
      <c r="M28" s="132">
        <f t="shared" si="6"/>
        <v>25375</v>
      </c>
      <c r="N28" s="308">
        <f t="shared" si="2"/>
        <v>97.59615384615384</v>
      </c>
      <c r="O28" s="308">
        <f t="shared" si="3"/>
        <v>97.59615384615384</v>
      </c>
    </row>
    <row r="29" spans="1:15" ht="12.75">
      <c r="A29" s="141"/>
      <c r="B29" s="141"/>
      <c r="C29" s="141"/>
      <c r="D29" s="141"/>
      <c r="E29" s="141"/>
      <c r="F29" s="141"/>
      <c r="G29" s="141"/>
      <c r="H29" s="338"/>
      <c r="I29" s="167">
        <v>3</v>
      </c>
      <c r="J29" s="171" t="s">
        <v>180</v>
      </c>
      <c r="K29" s="132">
        <f t="shared" si="6"/>
        <v>26000</v>
      </c>
      <c r="L29" s="132">
        <f t="shared" si="6"/>
        <v>26000</v>
      </c>
      <c r="M29" s="132">
        <f t="shared" si="6"/>
        <v>25375</v>
      </c>
      <c r="N29" s="308">
        <f t="shared" si="2"/>
        <v>97.59615384615384</v>
      </c>
      <c r="O29" s="308">
        <f t="shared" si="3"/>
        <v>97.59615384615384</v>
      </c>
    </row>
    <row r="30" spans="1:15" ht="12.75">
      <c r="A30" s="141"/>
      <c r="B30" s="141"/>
      <c r="C30" s="141"/>
      <c r="D30" s="141"/>
      <c r="E30" s="141"/>
      <c r="F30" s="141"/>
      <c r="G30" s="141"/>
      <c r="H30" s="338"/>
      <c r="I30" s="167">
        <v>32</v>
      </c>
      <c r="J30" s="171" t="s">
        <v>90</v>
      </c>
      <c r="K30" s="132">
        <f t="shared" si="6"/>
        <v>26000</v>
      </c>
      <c r="L30" s="132">
        <f t="shared" si="6"/>
        <v>26000</v>
      </c>
      <c r="M30" s="132">
        <f t="shared" si="6"/>
        <v>25375</v>
      </c>
      <c r="N30" s="308">
        <f t="shared" si="2"/>
        <v>97.59615384615384</v>
      </c>
      <c r="O30" s="308">
        <f t="shared" si="3"/>
        <v>97.59615384615384</v>
      </c>
    </row>
    <row r="31" spans="1:15" ht="12.75">
      <c r="A31" s="141"/>
      <c r="B31" s="141"/>
      <c r="C31" s="141"/>
      <c r="D31" s="141"/>
      <c r="E31" s="141"/>
      <c r="F31" s="141"/>
      <c r="G31" s="141"/>
      <c r="H31" s="340"/>
      <c r="I31" s="152">
        <v>323</v>
      </c>
      <c r="J31" s="168" t="s">
        <v>101</v>
      </c>
      <c r="K31" s="132">
        <f>SUM(K32:K33)</f>
        <v>26000</v>
      </c>
      <c r="L31" s="132">
        <f>SUM(L32:L33)</f>
        <v>26000</v>
      </c>
      <c r="M31" s="132">
        <f>SUM(M32:M33)</f>
        <v>25375</v>
      </c>
      <c r="N31" s="308">
        <f t="shared" si="2"/>
        <v>97.59615384615384</v>
      </c>
      <c r="O31" s="308">
        <f t="shared" si="3"/>
        <v>97.59615384615384</v>
      </c>
    </row>
    <row r="32" spans="1:15" ht="12.75">
      <c r="A32" s="141"/>
      <c r="B32" s="141"/>
      <c r="C32" s="141"/>
      <c r="D32" s="141"/>
      <c r="E32" s="141"/>
      <c r="F32" s="141"/>
      <c r="G32" s="141"/>
      <c r="H32" s="340" t="s">
        <v>392</v>
      </c>
      <c r="I32" s="154">
        <v>3233</v>
      </c>
      <c r="J32" s="160" t="s">
        <v>378</v>
      </c>
      <c r="K32" s="161">
        <v>16000</v>
      </c>
      <c r="L32" s="161">
        <v>16000</v>
      </c>
      <c r="M32" s="162">
        <v>15375</v>
      </c>
      <c r="N32" s="308">
        <f t="shared" si="2"/>
        <v>96.09375</v>
      </c>
      <c r="O32" s="308">
        <f t="shared" si="3"/>
        <v>96.09375</v>
      </c>
    </row>
    <row r="33" spans="1:15" ht="12.75">
      <c r="A33" s="141"/>
      <c r="B33" s="141"/>
      <c r="C33" s="141"/>
      <c r="D33" s="141"/>
      <c r="E33" s="141"/>
      <c r="F33" s="141"/>
      <c r="G33" s="141"/>
      <c r="H33" s="340" t="s">
        <v>393</v>
      </c>
      <c r="I33" s="154">
        <v>3235</v>
      </c>
      <c r="J33" s="160" t="s">
        <v>376</v>
      </c>
      <c r="K33" s="161">
        <v>10000</v>
      </c>
      <c r="L33" s="161">
        <v>10000</v>
      </c>
      <c r="M33" s="162">
        <v>10000</v>
      </c>
      <c r="N33" s="308">
        <f t="shared" si="2"/>
        <v>100</v>
      </c>
      <c r="O33" s="308">
        <f t="shared" si="3"/>
        <v>100</v>
      </c>
    </row>
    <row r="34" spans="1:15" ht="18.75" customHeight="1">
      <c r="A34" s="141"/>
      <c r="B34" s="141"/>
      <c r="C34" s="141"/>
      <c r="D34" s="141"/>
      <c r="E34" s="141"/>
      <c r="F34" s="141"/>
      <c r="G34" s="141"/>
      <c r="H34" s="334"/>
      <c r="I34" s="131" t="s">
        <v>165</v>
      </c>
      <c r="J34" s="135"/>
      <c r="K34" s="136">
        <f>SUM(K35,K103,K228,K253,K288,K305,K320)</f>
        <v>3876350</v>
      </c>
      <c r="L34" s="136">
        <f>SUM(L35,L103,L228,L253,L288,L305,L320)</f>
        <v>3384480</v>
      </c>
      <c r="M34" s="136">
        <f>SUM(M35,M103,M228,M253,M288,M305,M320)</f>
        <v>3175463</v>
      </c>
      <c r="N34" s="308">
        <f t="shared" si="2"/>
        <v>81.91889277284044</v>
      </c>
      <c r="O34" s="308">
        <f>SUM(M34/L34)*100</f>
        <v>93.82425069730061</v>
      </c>
    </row>
    <row r="35" spans="1:15" ht="12" customHeight="1">
      <c r="A35" s="141"/>
      <c r="B35" s="141"/>
      <c r="C35" s="141"/>
      <c r="D35" s="141"/>
      <c r="E35" s="141"/>
      <c r="F35" s="141"/>
      <c r="G35" s="141"/>
      <c r="H35" s="334"/>
      <c r="I35" s="133" t="s">
        <v>357</v>
      </c>
      <c r="J35" s="135"/>
      <c r="K35" s="137">
        <f>SUM(K36)</f>
        <v>632050</v>
      </c>
      <c r="L35" s="137">
        <f>SUM(L36)</f>
        <v>573350</v>
      </c>
      <c r="M35" s="137">
        <f>SUM(M36)</f>
        <v>545558</v>
      </c>
      <c r="N35" s="308">
        <f t="shared" si="2"/>
        <v>86.31563958547584</v>
      </c>
      <c r="O35" s="308">
        <f>SUM(M35/L35)*100</f>
        <v>95.15269904944623</v>
      </c>
    </row>
    <row r="36" spans="1:15" ht="12.75" customHeight="1">
      <c r="A36" s="141"/>
      <c r="B36" s="141"/>
      <c r="C36" s="141"/>
      <c r="D36" s="141"/>
      <c r="E36" s="141"/>
      <c r="F36" s="141"/>
      <c r="G36" s="141"/>
      <c r="H36" s="341" t="s">
        <v>219</v>
      </c>
      <c r="I36" s="186" t="s">
        <v>220</v>
      </c>
      <c r="J36" s="193"/>
      <c r="K36" s="188">
        <f>SUM(K38)</f>
        <v>632050</v>
      </c>
      <c r="L36" s="188">
        <f>SUM(L38)</f>
        <v>573350</v>
      </c>
      <c r="M36" s="188">
        <f>SUM(M38)</f>
        <v>545558</v>
      </c>
      <c r="N36" s="308">
        <f t="shared" si="2"/>
        <v>86.31563958547584</v>
      </c>
      <c r="O36" s="308">
        <f>SUM(M36/L36)*100</f>
        <v>95.15269904944623</v>
      </c>
    </row>
    <row r="37" spans="1:15" ht="12.75" customHeight="1">
      <c r="A37" s="141"/>
      <c r="B37" s="141"/>
      <c r="C37" s="141"/>
      <c r="D37" s="141"/>
      <c r="E37" s="141"/>
      <c r="F37" s="141"/>
      <c r="G37" s="141"/>
      <c r="H37" s="334"/>
      <c r="I37" s="155" t="s">
        <v>212</v>
      </c>
      <c r="J37" s="141"/>
      <c r="K37" s="194"/>
      <c r="L37" s="194"/>
      <c r="M37" s="194"/>
      <c r="N37" s="308"/>
      <c r="O37" s="308"/>
    </row>
    <row r="38" spans="1:15" ht="15" customHeight="1">
      <c r="A38" s="141"/>
      <c r="B38" s="141"/>
      <c r="C38" s="141"/>
      <c r="D38" s="141"/>
      <c r="E38" s="141"/>
      <c r="F38" s="141"/>
      <c r="G38" s="141"/>
      <c r="H38" s="338" t="s">
        <v>213</v>
      </c>
      <c r="I38" s="380" t="s">
        <v>318</v>
      </c>
      <c r="J38" s="380"/>
      <c r="K38" s="195">
        <f>SUM(K39,K95+K54)</f>
        <v>632050</v>
      </c>
      <c r="L38" s="195">
        <f>SUM(L39,L95+L54)</f>
        <v>573350</v>
      </c>
      <c r="M38" s="195">
        <f>SUM(M39,M95+M54)</f>
        <v>545558</v>
      </c>
      <c r="N38" s="309">
        <f aca="true" t="shared" si="7" ref="N38:N59">SUM(M38/K38)*100</f>
        <v>86.31563958547584</v>
      </c>
      <c r="O38" s="309">
        <f t="shared" si="1"/>
        <v>95.15269904944623</v>
      </c>
    </row>
    <row r="39" spans="1:15" ht="15.75" customHeight="1">
      <c r="A39" s="141"/>
      <c r="B39" s="141"/>
      <c r="C39" s="141"/>
      <c r="D39" s="141"/>
      <c r="E39" s="141"/>
      <c r="F39" s="141"/>
      <c r="G39" s="141"/>
      <c r="H39" s="338" t="s">
        <v>319</v>
      </c>
      <c r="I39" s="381" t="s">
        <v>221</v>
      </c>
      <c r="J39" s="381"/>
      <c r="K39" s="196">
        <f>SUM(K40)</f>
        <v>249200</v>
      </c>
      <c r="L39" s="196">
        <f>SUM(L40)</f>
        <v>269200</v>
      </c>
      <c r="M39" s="196">
        <f>SUM(M40)</f>
        <v>267770</v>
      </c>
      <c r="N39" s="308">
        <f t="shared" si="7"/>
        <v>107.4518459069021</v>
      </c>
      <c r="O39" s="308">
        <f t="shared" si="1"/>
        <v>99.46879643387815</v>
      </c>
    </row>
    <row r="40" spans="1:15" ht="12.75">
      <c r="A40" s="141"/>
      <c r="B40" s="141"/>
      <c r="C40" s="141"/>
      <c r="D40" s="141"/>
      <c r="E40" s="141"/>
      <c r="F40" s="141"/>
      <c r="G40" s="141"/>
      <c r="H40" s="334"/>
      <c r="I40" s="150">
        <v>3</v>
      </c>
      <c r="J40" s="151" t="s">
        <v>180</v>
      </c>
      <c r="K40" s="163">
        <f>SUM(K41,K49)</f>
        <v>249200</v>
      </c>
      <c r="L40" s="163">
        <f>SUM(L41,L49)</f>
        <v>269200</v>
      </c>
      <c r="M40" s="163">
        <f>SUM(M41,M49)</f>
        <v>267770</v>
      </c>
      <c r="N40" s="308">
        <f t="shared" si="7"/>
        <v>107.4518459069021</v>
      </c>
      <c r="O40" s="308">
        <f t="shared" si="1"/>
        <v>99.46879643387815</v>
      </c>
    </row>
    <row r="41" spans="1:15" ht="12.75" customHeight="1">
      <c r="A41" s="141"/>
      <c r="B41" s="141"/>
      <c r="C41" s="141"/>
      <c r="D41" s="141"/>
      <c r="E41" s="141"/>
      <c r="F41" s="141"/>
      <c r="G41" s="141"/>
      <c r="H41" s="334"/>
      <c r="I41" s="152">
        <v>31</v>
      </c>
      <c r="J41" s="127" t="s">
        <v>83</v>
      </c>
      <c r="K41" s="164">
        <f>SUM(K42,K44,K46)</f>
        <v>235700</v>
      </c>
      <c r="L41" s="164">
        <f>SUM(L42,L44,L46)</f>
        <v>267200</v>
      </c>
      <c r="M41" s="164">
        <f>SUM(M42,M44,M46)</f>
        <v>266398</v>
      </c>
      <c r="N41" s="308">
        <f t="shared" si="7"/>
        <v>113.02418328383538</v>
      </c>
      <c r="O41" s="308">
        <f t="shared" si="1"/>
        <v>99.69985029940119</v>
      </c>
    </row>
    <row r="42" spans="1:15" ht="12.75" customHeight="1">
      <c r="A42" s="141">
        <v>1</v>
      </c>
      <c r="B42" s="141"/>
      <c r="C42" s="141"/>
      <c r="D42" s="141"/>
      <c r="E42" s="141"/>
      <c r="F42" s="141"/>
      <c r="G42" s="141"/>
      <c r="H42" s="334"/>
      <c r="I42" s="152">
        <v>311</v>
      </c>
      <c r="J42" s="165" t="s">
        <v>183</v>
      </c>
      <c r="K42" s="164">
        <f>SUM(K43)</f>
        <v>194000</v>
      </c>
      <c r="L42" s="164">
        <f>SUM(L43)</f>
        <v>221000</v>
      </c>
      <c r="M42" s="164">
        <f>SUM(M43)</f>
        <v>220988</v>
      </c>
      <c r="N42" s="308">
        <f t="shared" si="7"/>
        <v>113.91134020618556</v>
      </c>
      <c r="O42" s="308">
        <f t="shared" si="1"/>
        <v>99.99457013574661</v>
      </c>
    </row>
    <row r="43" spans="1:15" ht="12.75" customHeight="1">
      <c r="A43" s="141"/>
      <c r="B43" s="141"/>
      <c r="C43" s="141"/>
      <c r="D43" s="141"/>
      <c r="E43" s="141"/>
      <c r="F43" s="141"/>
      <c r="G43" s="141"/>
      <c r="H43" s="334">
        <v>1</v>
      </c>
      <c r="I43" s="159">
        <v>3111</v>
      </c>
      <c r="J43" s="160" t="s">
        <v>85</v>
      </c>
      <c r="K43" s="161">
        <v>194000</v>
      </c>
      <c r="L43" s="161">
        <v>221000</v>
      </c>
      <c r="M43" s="137">
        <v>220988</v>
      </c>
      <c r="N43" s="308">
        <f t="shared" si="7"/>
        <v>113.91134020618556</v>
      </c>
      <c r="O43" s="308">
        <f t="shared" si="1"/>
        <v>99.99457013574661</v>
      </c>
    </row>
    <row r="44" spans="1:15" s="24" customFormat="1" ht="12.75" customHeight="1">
      <c r="A44" s="141">
        <v>1</v>
      </c>
      <c r="B44" s="166"/>
      <c r="C44" s="166"/>
      <c r="D44" s="166"/>
      <c r="E44" s="166"/>
      <c r="F44" s="166"/>
      <c r="G44" s="166"/>
      <c r="H44" s="342"/>
      <c r="I44" s="167">
        <v>312</v>
      </c>
      <c r="J44" s="168" t="s">
        <v>86</v>
      </c>
      <c r="K44" s="169">
        <f>SUM(K45)</f>
        <v>7400</v>
      </c>
      <c r="L44" s="169">
        <f>SUM(L45)</f>
        <v>7400</v>
      </c>
      <c r="M44" s="169">
        <f>SUM(M45)</f>
        <v>7400</v>
      </c>
      <c r="N44" s="308">
        <f t="shared" si="7"/>
        <v>100</v>
      </c>
      <c r="O44" s="308">
        <f t="shared" si="1"/>
        <v>100</v>
      </c>
    </row>
    <row r="45" spans="1:15" ht="12.75" customHeight="1">
      <c r="A45" s="141"/>
      <c r="B45" s="141"/>
      <c r="C45" s="141"/>
      <c r="D45" s="141"/>
      <c r="E45" s="141"/>
      <c r="F45" s="141"/>
      <c r="G45" s="141"/>
      <c r="H45" s="334">
        <v>2</v>
      </c>
      <c r="I45" s="159">
        <v>3121</v>
      </c>
      <c r="J45" s="170" t="s">
        <v>86</v>
      </c>
      <c r="K45" s="161">
        <v>7400</v>
      </c>
      <c r="L45" s="161">
        <v>7400</v>
      </c>
      <c r="M45" s="137">
        <v>7400</v>
      </c>
      <c r="N45" s="308">
        <f t="shared" si="7"/>
        <v>100</v>
      </c>
      <c r="O45" s="308">
        <f t="shared" si="1"/>
        <v>100</v>
      </c>
    </row>
    <row r="46" spans="1:15" s="65" customFormat="1" ht="12" customHeight="1">
      <c r="A46" s="197">
        <v>1</v>
      </c>
      <c r="B46" s="198"/>
      <c r="C46" s="198"/>
      <c r="D46" s="198"/>
      <c r="E46" s="198"/>
      <c r="F46" s="198"/>
      <c r="G46" s="198"/>
      <c r="H46" s="343"/>
      <c r="I46" s="199">
        <v>313</v>
      </c>
      <c r="J46" s="200" t="s">
        <v>87</v>
      </c>
      <c r="K46" s="201">
        <f>SUM(K47:K48)</f>
        <v>34300</v>
      </c>
      <c r="L46" s="201">
        <f>SUM(L47:L48)</f>
        <v>38800</v>
      </c>
      <c r="M46" s="201">
        <f>SUM(M47:M48)</f>
        <v>38010</v>
      </c>
      <c r="N46" s="308">
        <f t="shared" si="7"/>
        <v>110.81632653061224</v>
      </c>
      <c r="O46" s="308">
        <f t="shared" si="1"/>
        <v>97.9639175257732</v>
      </c>
    </row>
    <row r="47" spans="1:15" ht="12" customHeight="1">
      <c r="A47" s="141"/>
      <c r="B47" s="141"/>
      <c r="C47" s="141"/>
      <c r="D47" s="141"/>
      <c r="E47" s="141"/>
      <c r="F47" s="141"/>
      <c r="G47" s="141"/>
      <c r="H47" s="334">
        <v>3</v>
      </c>
      <c r="I47" s="159">
        <v>3132</v>
      </c>
      <c r="J47" s="170" t="s">
        <v>88</v>
      </c>
      <c r="K47" s="161">
        <v>31000</v>
      </c>
      <c r="L47" s="161">
        <v>35000</v>
      </c>
      <c r="M47" s="137">
        <v>34253</v>
      </c>
      <c r="N47" s="308">
        <f t="shared" si="7"/>
        <v>110.49354838709678</v>
      </c>
      <c r="O47" s="308">
        <f t="shared" si="1"/>
        <v>97.86571428571429</v>
      </c>
    </row>
    <row r="48" spans="1:15" ht="12" customHeight="1">
      <c r="A48" s="141"/>
      <c r="B48" s="141"/>
      <c r="C48" s="141"/>
      <c r="D48" s="141"/>
      <c r="E48" s="141"/>
      <c r="F48" s="141"/>
      <c r="G48" s="141"/>
      <c r="H48" s="334">
        <v>4</v>
      </c>
      <c r="I48" s="159">
        <v>3133</v>
      </c>
      <c r="J48" s="170" t="s">
        <v>89</v>
      </c>
      <c r="K48" s="161">
        <v>3300</v>
      </c>
      <c r="L48" s="161">
        <v>3800</v>
      </c>
      <c r="M48" s="137">
        <v>3757</v>
      </c>
      <c r="N48" s="308">
        <f t="shared" si="7"/>
        <v>113.84848484848484</v>
      </c>
      <c r="O48" s="308">
        <f t="shared" si="1"/>
        <v>98.86842105263159</v>
      </c>
    </row>
    <row r="49" spans="1:15" ht="12.75" customHeight="1">
      <c r="A49" s="141"/>
      <c r="B49" s="141"/>
      <c r="C49" s="141"/>
      <c r="D49" s="141"/>
      <c r="E49" s="141"/>
      <c r="F49" s="141"/>
      <c r="G49" s="141"/>
      <c r="H49" s="334"/>
      <c r="I49" s="152">
        <v>32</v>
      </c>
      <c r="J49" s="127" t="s">
        <v>90</v>
      </c>
      <c r="K49" s="164">
        <f>SUM(K50)</f>
        <v>13500</v>
      </c>
      <c r="L49" s="164">
        <f>SUM(L50)</f>
        <v>2000</v>
      </c>
      <c r="M49" s="164">
        <f>SUM(M50)</f>
        <v>1372</v>
      </c>
      <c r="N49" s="308">
        <f t="shared" si="7"/>
        <v>10.162962962962963</v>
      </c>
      <c r="O49" s="308">
        <f t="shared" si="1"/>
        <v>68.60000000000001</v>
      </c>
    </row>
    <row r="50" spans="1:15" ht="12.75" customHeight="1">
      <c r="A50" s="141">
        <v>1</v>
      </c>
      <c r="B50" s="141"/>
      <c r="C50" s="141"/>
      <c r="D50" s="141"/>
      <c r="E50" s="141"/>
      <c r="F50" s="141"/>
      <c r="G50" s="141"/>
      <c r="H50" s="334"/>
      <c r="I50" s="152">
        <v>321</v>
      </c>
      <c r="J50" s="127" t="s">
        <v>184</v>
      </c>
      <c r="K50" s="164">
        <f>SUM(K51:K53)</f>
        <v>13500</v>
      </c>
      <c r="L50" s="164">
        <f>SUM(L51:L53)</f>
        <v>2000</v>
      </c>
      <c r="M50" s="164">
        <f>SUM(M51:M53)</f>
        <v>1372</v>
      </c>
      <c r="N50" s="308">
        <f t="shared" si="7"/>
        <v>10.162962962962963</v>
      </c>
      <c r="O50" s="308">
        <f t="shared" si="1"/>
        <v>68.60000000000001</v>
      </c>
    </row>
    <row r="51" spans="1:15" ht="12" customHeight="1">
      <c r="A51" s="141"/>
      <c r="B51" s="141"/>
      <c r="C51" s="141"/>
      <c r="D51" s="141"/>
      <c r="E51" s="141"/>
      <c r="F51" s="141"/>
      <c r="G51" s="141"/>
      <c r="H51" s="334">
        <v>5</v>
      </c>
      <c r="I51" s="172">
        <v>3211</v>
      </c>
      <c r="J51" s="157" t="s">
        <v>92</v>
      </c>
      <c r="K51" s="161">
        <v>4500</v>
      </c>
      <c r="L51" s="161">
        <v>1500</v>
      </c>
      <c r="M51" s="137">
        <v>1022</v>
      </c>
      <c r="N51" s="308">
        <f t="shared" si="7"/>
        <v>22.711111111111112</v>
      </c>
      <c r="O51" s="308">
        <f t="shared" si="1"/>
        <v>68.13333333333334</v>
      </c>
    </row>
    <row r="52" spans="1:15" ht="12.75" customHeight="1">
      <c r="A52" s="141"/>
      <c r="B52" s="141"/>
      <c r="C52" s="141"/>
      <c r="D52" s="141"/>
      <c r="E52" s="141"/>
      <c r="F52" s="141"/>
      <c r="G52" s="141"/>
      <c r="H52" s="334">
        <v>7</v>
      </c>
      <c r="I52" s="172">
        <v>3213</v>
      </c>
      <c r="J52" s="157" t="s">
        <v>93</v>
      </c>
      <c r="K52" s="161">
        <v>8000</v>
      </c>
      <c r="L52" s="161">
        <v>0</v>
      </c>
      <c r="M52" s="137">
        <v>0</v>
      </c>
      <c r="N52" s="308">
        <f t="shared" si="7"/>
        <v>0</v>
      </c>
      <c r="O52" s="308">
        <v>0</v>
      </c>
    </row>
    <row r="53" spans="1:15" ht="12.75" customHeight="1">
      <c r="A53" s="141"/>
      <c r="B53" s="141"/>
      <c r="C53" s="141"/>
      <c r="D53" s="141"/>
      <c r="E53" s="141"/>
      <c r="F53" s="141"/>
      <c r="G53" s="141"/>
      <c r="H53" s="334">
        <v>8</v>
      </c>
      <c r="I53" s="172">
        <v>3214</v>
      </c>
      <c r="J53" s="157" t="s">
        <v>94</v>
      </c>
      <c r="K53" s="161">
        <v>1000</v>
      </c>
      <c r="L53" s="161">
        <v>500</v>
      </c>
      <c r="M53" s="137">
        <v>350</v>
      </c>
      <c r="N53" s="308">
        <f t="shared" si="7"/>
        <v>35</v>
      </c>
      <c r="O53" s="308">
        <f t="shared" si="1"/>
        <v>70</v>
      </c>
    </row>
    <row r="54" spans="1:15" ht="12.75" customHeight="1">
      <c r="A54" s="141"/>
      <c r="B54" s="141"/>
      <c r="C54" s="141"/>
      <c r="D54" s="141"/>
      <c r="E54" s="141"/>
      <c r="F54" s="141"/>
      <c r="G54" s="141"/>
      <c r="H54" s="338" t="s">
        <v>317</v>
      </c>
      <c r="I54" s="382" t="s">
        <v>222</v>
      </c>
      <c r="J54" s="382"/>
      <c r="K54" s="132">
        <f>SUM(K55)</f>
        <v>359350</v>
      </c>
      <c r="L54" s="132">
        <f>SUM(L55)</f>
        <v>272150</v>
      </c>
      <c r="M54" s="132">
        <f>SUM(M55)</f>
        <v>251584</v>
      </c>
      <c r="N54" s="308">
        <f t="shared" si="7"/>
        <v>70.0108529288994</v>
      </c>
      <c r="O54" s="308">
        <f t="shared" si="1"/>
        <v>92.44313797538123</v>
      </c>
    </row>
    <row r="55" spans="1:15" ht="12.75" customHeight="1">
      <c r="A55" s="141"/>
      <c r="B55" s="141"/>
      <c r="C55" s="141"/>
      <c r="D55" s="141"/>
      <c r="E55" s="141"/>
      <c r="F55" s="141"/>
      <c r="G55" s="141"/>
      <c r="H55" s="338"/>
      <c r="I55" s="230">
        <v>3</v>
      </c>
      <c r="J55" s="202" t="s">
        <v>180</v>
      </c>
      <c r="K55" s="132">
        <f>SUM(K56+K88)</f>
        <v>359350</v>
      </c>
      <c r="L55" s="132">
        <f>SUM(L56+L88)</f>
        <v>272150</v>
      </c>
      <c r="M55" s="132">
        <f>SUM(M56+M88)</f>
        <v>251584</v>
      </c>
      <c r="N55" s="308">
        <f t="shared" si="7"/>
        <v>70.0108529288994</v>
      </c>
      <c r="O55" s="308">
        <f t="shared" si="1"/>
        <v>92.44313797538123</v>
      </c>
    </row>
    <row r="56" spans="1:15" ht="12.75" customHeight="1">
      <c r="A56" s="141"/>
      <c r="B56" s="141"/>
      <c r="C56" s="141"/>
      <c r="D56" s="141"/>
      <c r="E56" s="141"/>
      <c r="F56" s="141"/>
      <c r="G56" s="141"/>
      <c r="H56" s="338"/>
      <c r="I56" s="230">
        <v>32</v>
      </c>
      <c r="J56" s="202" t="s">
        <v>90</v>
      </c>
      <c r="K56" s="132">
        <f>SUM(K57+K65+K83)</f>
        <v>339850</v>
      </c>
      <c r="L56" s="132">
        <f>SUM(L57+L65+L83)</f>
        <v>264600</v>
      </c>
      <c r="M56" s="132">
        <f>SUM(M57+M65+M83)</f>
        <v>244845</v>
      </c>
      <c r="N56" s="308">
        <f t="shared" si="7"/>
        <v>72.0450198617037</v>
      </c>
      <c r="O56" s="308">
        <f t="shared" si="1"/>
        <v>92.53401360544218</v>
      </c>
    </row>
    <row r="57" spans="1:15" s="24" customFormat="1" ht="12.75" customHeight="1">
      <c r="A57" s="141">
        <v>1</v>
      </c>
      <c r="B57" s="166"/>
      <c r="C57" s="166"/>
      <c r="D57" s="166"/>
      <c r="E57" s="166"/>
      <c r="F57" s="166"/>
      <c r="G57" s="166"/>
      <c r="H57" s="342"/>
      <c r="I57" s="173">
        <v>322</v>
      </c>
      <c r="J57" s="174" t="s">
        <v>95</v>
      </c>
      <c r="K57" s="169">
        <f>SUM(K58:K64)</f>
        <v>85500</v>
      </c>
      <c r="L57" s="169">
        <f>SUM(L58:L64)</f>
        <v>59000</v>
      </c>
      <c r="M57" s="169">
        <f>SUM(M58:M64)</f>
        <v>56310</v>
      </c>
      <c r="N57" s="308">
        <f t="shared" si="7"/>
        <v>65.85964912280701</v>
      </c>
      <c r="O57" s="308">
        <f t="shared" si="1"/>
        <v>95.44067796610169</v>
      </c>
    </row>
    <row r="58" spans="1:15" ht="12.75" customHeight="1">
      <c r="A58" s="141"/>
      <c r="B58" s="141"/>
      <c r="C58" s="141"/>
      <c r="D58" s="141"/>
      <c r="E58" s="141"/>
      <c r="F58" s="141"/>
      <c r="G58" s="141"/>
      <c r="H58" s="334">
        <v>12</v>
      </c>
      <c r="I58" s="159">
        <v>3221</v>
      </c>
      <c r="J58" s="175" t="s">
        <v>96</v>
      </c>
      <c r="K58" s="161">
        <v>20000</v>
      </c>
      <c r="L58" s="161">
        <v>6000</v>
      </c>
      <c r="M58" s="137">
        <v>5923</v>
      </c>
      <c r="N58" s="308">
        <f t="shared" si="7"/>
        <v>29.615000000000002</v>
      </c>
      <c r="O58" s="308">
        <f t="shared" si="1"/>
        <v>98.71666666666667</v>
      </c>
    </row>
    <row r="59" spans="1:15" ht="12" customHeight="1">
      <c r="A59" s="141"/>
      <c r="B59" s="141"/>
      <c r="C59" s="141"/>
      <c r="D59" s="141"/>
      <c r="E59" s="141"/>
      <c r="F59" s="141"/>
      <c r="G59" s="141"/>
      <c r="H59" s="334">
        <v>13</v>
      </c>
      <c r="I59" s="172">
        <v>3223</v>
      </c>
      <c r="J59" s="175" t="s">
        <v>380</v>
      </c>
      <c r="K59" s="161">
        <v>18000</v>
      </c>
      <c r="L59" s="161">
        <v>13000</v>
      </c>
      <c r="M59" s="137">
        <v>12401</v>
      </c>
      <c r="N59" s="308">
        <f t="shared" si="7"/>
        <v>68.89444444444445</v>
      </c>
      <c r="O59" s="308">
        <f t="shared" si="1"/>
        <v>95.39230769230768</v>
      </c>
    </row>
    <row r="60" spans="1:15" ht="12" customHeight="1">
      <c r="A60" s="141"/>
      <c r="B60" s="141"/>
      <c r="C60" s="141"/>
      <c r="D60" s="141"/>
      <c r="E60" s="141"/>
      <c r="F60" s="141"/>
      <c r="G60" s="141"/>
      <c r="H60" s="334">
        <v>39</v>
      </c>
      <c r="I60" s="172">
        <v>3223</v>
      </c>
      <c r="J60" s="175" t="s">
        <v>382</v>
      </c>
      <c r="K60" s="161">
        <v>19000</v>
      </c>
      <c r="L60" s="161">
        <v>17000</v>
      </c>
      <c r="M60" s="137">
        <v>16826</v>
      </c>
      <c r="N60" s="308"/>
      <c r="O60" s="308"/>
    </row>
    <row r="61" spans="1:15" ht="12" customHeight="1">
      <c r="A61" s="141"/>
      <c r="B61" s="141"/>
      <c r="C61" s="141"/>
      <c r="D61" s="141"/>
      <c r="E61" s="141"/>
      <c r="F61" s="141"/>
      <c r="G61" s="141"/>
      <c r="H61" s="334">
        <v>14</v>
      </c>
      <c r="I61" s="172">
        <v>3224</v>
      </c>
      <c r="J61" s="175" t="s">
        <v>381</v>
      </c>
      <c r="K61" s="161">
        <v>2500</v>
      </c>
      <c r="L61" s="161">
        <v>4000</v>
      </c>
      <c r="M61" s="137">
        <v>3382</v>
      </c>
      <c r="N61" s="308">
        <f aca="true" t="shared" si="8" ref="N61:N85">SUM(M61/K61)*100</f>
        <v>135.28</v>
      </c>
      <c r="O61" s="308">
        <f t="shared" si="1"/>
        <v>84.55</v>
      </c>
    </row>
    <row r="62" spans="1:15" ht="12" customHeight="1">
      <c r="A62" s="141"/>
      <c r="B62" s="141"/>
      <c r="C62" s="141"/>
      <c r="D62" s="141"/>
      <c r="E62" s="141"/>
      <c r="F62" s="141"/>
      <c r="G62" s="141"/>
      <c r="H62" s="334">
        <v>15</v>
      </c>
      <c r="I62" s="172">
        <v>3224</v>
      </c>
      <c r="J62" s="175" t="s">
        <v>383</v>
      </c>
      <c r="K62" s="161">
        <v>6000</v>
      </c>
      <c r="L62" s="161">
        <v>3500</v>
      </c>
      <c r="M62" s="137">
        <v>2976</v>
      </c>
      <c r="N62" s="308">
        <f t="shared" si="8"/>
        <v>49.6</v>
      </c>
      <c r="O62" s="308">
        <f t="shared" si="1"/>
        <v>85.02857142857142</v>
      </c>
    </row>
    <row r="63" spans="1:15" ht="12" customHeight="1">
      <c r="A63" s="141"/>
      <c r="B63" s="141"/>
      <c r="C63" s="141"/>
      <c r="D63" s="141"/>
      <c r="E63" s="141"/>
      <c r="F63" s="141"/>
      <c r="G63" s="141"/>
      <c r="H63" s="334">
        <v>40</v>
      </c>
      <c r="I63" s="172">
        <v>3224</v>
      </c>
      <c r="J63" s="175" t="s">
        <v>384</v>
      </c>
      <c r="K63" s="161">
        <v>10000</v>
      </c>
      <c r="L63" s="161">
        <v>2000</v>
      </c>
      <c r="M63" s="137">
        <v>1550</v>
      </c>
      <c r="N63" s="308">
        <f t="shared" si="8"/>
        <v>15.5</v>
      </c>
      <c r="O63" s="308">
        <f t="shared" si="1"/>
        <v>77.5</v>
      </c>
    </row>
    <row r="64" spans="1:15" ht="12.75" customHeight="1">
      <c r="A64" s="141"/>
      <c r="B64" s="141"/>
      <c r="C64" s="141"/>
      <c r="D64" s="141"/>
      <c r="E64" s="141"/>
      <c r="F64" s="141"/>
      <c r="G64" s="141"/>
      <c r="H64" s="334">
        <v>16</v>
      </c>
      <c r="I64" s="159">
        <v>3225</v>
      </c>
      <c r="J64" s="175" t="s">
        <v>99</v>
      </c>
      <c r="K64" s="161">
        <v>10000</v>
      </c>
      <c r="L64" s="161">
        <v>13500</v>
      </c>
      <c r="M64" s="137">
        <v>13252</v>
      </c>
      <c r="N64" s="308">
        <f t="shared" si="8"/>
        <v>132.51999999999998</v>
      </c>
      <c r="O64" s="308">
        <f t="shared" si="1"/>
        <v>98.16296296296296</v>
      </c>
    </row>
    <row r="65" spans="1:15" s="24" customFormat="1" ht="12" customHeight="1">
      <c r="A65" s="141">
        <v>1</v>
      </c>
      <c r="B65" s="166"/>
      <c r="C65" s="166"/>
      <c r="D65" s="166"/>
      <c r="E65" s="166"/>
      <c r="F65" s="166"/>
      <c r="G65" s="166"/>
      <c r="H65" s="342"/>
      <c r="I65" s="167">
        <v>323</v>
      </c>
      <c r="J65" s="176" t="s">
        <v>101</v>
      </c>
      <c r="K65" s="169">
        <f>SUM(K66:K82)</f>
        <v>221350</v>
      </c>
      <c r="L65" s="169">
        <f>SUM(L66:L82)</f>
        <v>189100</v>
      </c>
      <c r="M65" s="169">
        <f>SUM(M66:M82)</f>
        <v>176593</v>
      </c>
      <c r="N65" s="308">
        <f t="shared" si="8"/>
        <v>79.7799864468037</v>
      </c>
      <c r="O65" s="308">
        <f t="shared" si="1"/>
        <v>93.386039132734</v>
      </c>
    </row>
    <row r="66" spans="1:15" ht="12.75" customHeight="1">
      <c r="A66" s="141"/>
      <c r="B66" s="141"/>
      <c r="C66" s="141"/>
      <c r="D66" s="141"/>
      <c r="E66" s="141"/>
      <c r="F66" s="141"/>
      <c r="G66" s="141"/>
      <c r="H66" s="334">
        <v>17</v>
      </c>
      <c r="I66" s="159">
        <v>3231</v>
      </c>
      <c r="J66" s="160" t="s">
        <v>102</v>
      </c>
      <c r="K66" s="161">
        <v>27000</v>
      </c>
      <c r="L66" s="161">
        <v>27000</v>
      </c>
      <c r="M66" s="137">
        <v>23732</v>
      </c>
      <c r="N66" s="308">
        <f t="shared" si="8"/>
        <v>87.8962962962963</v>
      </c>
      <c r="O66" s="308">
        <f t="shared" si="1"/>
        <v>87.8962962962963</v>
      </c>
    </row>
    <row r="67" spans="1:15" ht="12.75" customHeight="1">
      <c r="A67" s="141"/>
      <c r="B67" s="141"/>
      <c r="C67" s="141"/>
      <c r="D67" s="141"/>
      <c r="E67" s="141"/>
      <c r="F67" s="141"/>
      <c r="G67" s="141"/>
      <c r="H67" s="334">
        <v>18</v>
      </c>
      <c r="I67" s="159">
        <v>3232</v>
      </c>
      <c r="J67" s="160" t="s">
        <v>385</v>
      </c>
      <c r="K67" s="161">
        <v>4000</v>
      </c>
      <c r="L67" s="161">
        <v>2000</v>
      </c>
      <c r="M67" s="137">
        <v>1533</v>
      </c>
      <c r="N67" s="308">
        <f t="shared" si="8"/>
        <v>38.324999999999996</v>
      </c>
      <c r="O67" s="308">
        <f t="shared" si="1"/>
        <v>76.64999999999999</v>
      </c>
    </row>
    <row r="68" spans="1:15" ht="12.75" customHeight="1">
      <c r="A68" s="141"/>
      <c r="B68" s="141"/>
      <c r="C68" s="141"/>
      <c r="D68" s="141"/>
      <c r="E68" s="141"/>
      <c r="F68" s="141"/>
      <c r="G68" s="141"/>
      <c r="H68" s="334">
        <v>19</v>
      </c>
      <c r="I68" s="159">
        <v>3232</v>
      </c>
      <c r="J68" s="160" t="s">
        <v>386</v>
      </c>
      <c r="K68" s="161">
        <v>1000</v>
      </c>
      <c r="L68" s="161">
        <v>500</v>
      </c>
      <c r="M68" s="137">
        <v>105</v>
      </c>
      <c r="N68" s="308">
        <f t="shared" si="8"/>
        <v>10.5</v>
      </c>
      <c r="O68" s="308">
        <f t="shared" si="1"/>
        <v>21</v>
      </c>
    </row>
    <row r="69" spans="1:15" ht="13.5" customHeight="1">
      <c r="A69" s="141"/>
      <c r="B69" s="141"/>
      <c r="C69" s="141"/>
      <c r="D69" s="141"/>
      <c r="E69" s="141"/>
      <c r="F69" s="141"/>
      <c r="G69" s="141"/>
      <c r="H69" s="334">
        <v>20</v>
      </c>
      <c r="I69" s="172">
        <v>3233</v>
      </c>
      <c r="J69" s="157" t="s">
        <v>104</v>
      </c>
      <c r="K69" s="161">
        <v>28000</v>
      </c>
      <c r="L69" s="161">
        <v>32000</v>
      </c>
      <c r="M69" s="137">
        <v>31295</v>
      </c>
      <c r="N69" s="308">
        <f t="shared" si="8"/>
        <v>111.76785714285715</v>
      </c>
      <c r="O69" s="308">
        <f t="shared" si="1"/>
        <v>97.796875</v>
      </c>
    </row>
    <row r="70" spans="1:15" ht="12.75" customHeight="1">
      <c r="A70" s="141"/>
      <c r="B70" s="141"/>
      <c r="C70" s="141"/>
      <c r="D70" s="141"/>
      <c r="E70" s="141"/>
      <c r="F70" s="141"/>
      <c r="G70" s="141"/>
      <c r="H70" s="334">
        <v>21</v>
      </c>
      <c r="I70" s="172">
        <v>3234</v>
      </c>
      <c r="J70" s="157" t="s">
        <v>387</v>
      </c>
      <c r="K70" s="161">
        <v>600</v>
      </c>
      <c r="L70" s="161">
        <v>600</v>
      </c>
      <c r="M70" s="137">
        <v>537</v>
      </c>
      <c r="N70" s="308">
        <f t="shared" si="8"/>
        <v>89.5</v>
      </c>
      <c r="O70" s="308">
        <f t="shared" si="1"/>
        <v>89.5</v>
      </c>
    </row>
    <row r="71" spans="1:15" ht="12.75" customHeight="1">
      <c r="A71" s="141"/>
      <c r="B71" s="141"/>
      <c r="C71" s="141"/>
      <c r="D71" s="141"/>
      <c r="E71" s="141"/>
      <c r="F71" s="141"/>
      <c r="G71" s="141"/>
      <c r="H71" s="334">
        <v>22</v>
      </c>
      <c r="I71" s="172">
        <v>3234</v>
      </c>
      <c r="J71" s="157" t="s">
        <v>388</v>
      </c>
      <c r="K71" s="161">
        <v>2500</v>
      </c>
      <c r="L71" s="161">
        <v>2500</v>
      </c>
      <c r="M71" s="137">
        <v>1108</v>
      </c>
      <c r="N71" s="308">
        <f t="shared" si="8"/>
        <v>44.32</v>
      </c>
      <c r="O71" s="308">
        <f t="shared" si="1"/>
        <v>44.32</v>
      </c>
    </row>
    <row r="72" spans="1:15" ht="12.75" customHeight="1">
      <c r="A72" s="141"/>
      <c r="B72" s="141"/>
      <c r="C72" s="141"/>
      <c r="D72" s="141"/>
      <c r="E72" s="141"/>
      <c r="F72" s="141"/>
      <c r="G72" s="141"/>
      <c r="H72" s="334">
        <v>23</v>
      </c>
      <c r="I72" s="172">
        <v>3234</v>
      </c>
      <c r="J72" s="157" t="s">
        <v>389</v>
      </c>
      <c r="K72" s="161">
        <v>1500</v>
      </c>
      <c r="L72" s="161">
        <v>0</v>
      </c>
      <c r="M72" s="137">
        <v>0</v>
      </c>
      <c r="N72" s="308">
        <f t="shared" si="8"/>
        <v>0</v>
      </c>
      <c r="O72" s="308">
        <v>0</v>
      </c>
    </row>
    <row r="73" spans="1:15" ht="12.75" customHeight="1">
      <c r="A73" s="141"/>
      <c r="B73" s="141"/>
      <c r="C73" s="141"/>
      <c r="D73" s="141"/>
      <c r="E73" s="141"/>
      <c r="F73" s="141"/>
      <c r="G73" s="141"/>
      <c r="H73" s="334" t="s">
        <v>391</v>
      </c>
      <c r="I73" s="172">
        <v>3234</v>
      </c>
      <c r="J73" s="157" t="s">
        <v>390</v>
      </c>
      <c r="K73" s="161">
        <v>14000</v>
      </c>
      <c r="L73" s="161">
        <v>26000</v>
      </c>
      <c r="M73" s="137">
        <v>25095</v>
      </c>
      <c r="N73" s="308">
        <f t="shared" si="8"/>
        <v>179.25</v>
      </c>
      <c r="O73" s="308">
        <v>0</v>
      </c>
    </row>
    <row r="74" spans="1:15" ht="12.75" customHeight="1">
      <c r="A74" s="141"/>
      <c r="B74" s="141"/>
      <c r="C74" s="141"/>
      <c r="D74" s="141"/>
      <c r="E74" s="141"/>
      <c r="F74" s="141"/>
      <c r="G74" s="141"/>
      <c r="H74" s="334" t="s">
        <v>396</v>
      </c>
      <c r="I74" s="172">
        <v>3237</v>
      </c>
      <c r="J74" s="157" t="s">
        <v>397</v>
      </c>
      <c r="K74" s="161">
        <v>15000</v>
      </c>
      <c r="L74" s="161">
        <v>16000</v>
      </c>
      <c r="M74" s="137">
        <v>15787</v>
      </c>
      <c r="N74" s="308">
        <f t="shared" si="8"/>
        <v>105.24666666666667</v>
      </c>
      <c r="O74" s="308">
        <v>0</v>
      </c>
    </row>
    <row r="75" spans="1:15" ht="12.75" customHeight="1">
      <c r="A75" s="141"/>
      <c r="B75" s="141"/>
      <c r="C75" s="141"/>
      <c r="D75" s="141"/>
      <c r="E75" s="141"/>
      <c r="F75" s="141"/>
      <c r="G75" s="141"/>
      <c r="H75" s="334" t="s">
        <v>398</v>
      </c>
      <c r="I75" s="172">
        <v>3237</v>
      </c>
      <c r="J75" s="157" t="s">
        <v>399</v>
      </c>
      <c r="K75" s="161">
        <v>4000</v>
      </c>
      <c r="L75" s="161">
        <v>0</v>
      </c>
      <c r="M75" s="137">
        <v>0</v>
      </c>
      <c r="N75" s="308">
        <f t="shared" si="8"/>
        <v>0</v>
      </c>
      <c r="O75" s="308">
        <v>0</v>
      </c>
    </row>
    <row r="76" spans="1:15" ht="12.75" customHeight="1">
      <c r="A76" s="141"/>
      <c r="B76" s="141"/>
      <c r="C76" s="141"/>
      <c r="D76" s="141"/>
      <c r="E76" s="141"/>
      <c r="F76" s="141"/>
      <c r="G76" s="141"/>
      <c r="H76" s="334" t="s">
        <v>400</v>
      </c>
      <c r="I76" s="172">
        <v>3237</v>
      </c>
      <c r="J76" s="157" t="s">
        <v>401</v>
      </c>
      <c r="K76" s="161">
        <v>10000</v>
      </c>
      <c r="L76" s="161">
        <v>5500</v>
      </c>
      <c r="M76" s="137">
        <v>5430</v>
      </c>
      <c r="N76" s="308">
        <f t="shared" si="8"/>
        <v>54.300000000000004</v>
      </c>
      <c r="O76" s="308">
        <v>0</v>
      </c>
    </row>
    <row r="77" spans="1:15" ht="12.75" customHeight="1">
      <c r="A77" s="141"/>
      <c r="B77" s="141"/>
      <c r="C77" s="141"/>
      <c r="D77" s="141"/>
      <c r="E77" s="141"/>
      <c r="F77" s="141"/>
      <c r="G77" s="141"/>
      <c r="H77" s="334" t="s">
        <v>402</v>
      </c>
      <c r="I77" s="172">
        <v>3237</v>
      </c>
      <c r="J77" s="157" t="s">
        <v>403</v>
      </c>
      <c r="K77" s="161">
        <v>8200</v>
      </c>
      <c r="L77" s="161">
        <v>6250</v>
      </c>
      <c r="M77" s="137">
        <v>6250</v>
      </c>
      <c r="N77" s="308">
        <f t="shared" si="8"/>
        <v>76.21951219512195</v>
      </c>
      <c r="O77" s="308">
        <v>0</v>
      </c>
    </row>
    <row r="78" spans="1:15" ht="12.75" customHeight="1">
      <c r="A78" s="141"/>
      <c r="B78" s="141"/>
      <c r="C78" s="141"/>
      <c r="D78" s="141"/>
      <c r="E78" s="141"/>
      <c r="F78" s="141"/>
      <c r="G78" s="141"/>
      <c r="H78" s="334" t="s">
        <v>404</v>
      </c>
      <c r="I78" s="172">
        <v>3237</v>
      </c>
      <c r="J78" s="157" t="s">
        <v>405</v>
      </c>
      <c r="K78" s="161">
        <v>2550</v>
      </c>
      <c r="L78" s="161">
        <v>4150</v>
      </c>
      <c r="M78" s="137">
        <v>4135</v>
      </c>
      <c r="N78" s="308">
        <f t="shared" si="8"/>
        <v>162.15686274509804</v>
      </c>
      <c r="O78" s="308">
        <v>0</v>
      </c>
    </row>
    <row r="79" spans="1:15" ht="12.75" customHeight="1">
      <c r="A79" s="141"/>
      <c r="B79" s="141"/>
      <c r="C79" s="141"/>
      <c r="D79" s="141"/>
      <c r="E79" s="141"/>
      <c r="F79" s="141"/>
      <c r="G79" s="141"/>
      <c r="H79" s="334" t="s">
        <v>406</v>
      </c>
      <c r="I79" s="172">
        <v>3237</v>
      </c>
      <c r="J79" s="157" t="s">
        <v>407</v>
      </c>
      <c r="K79" s="161">
        <v>30000</v>
      </c>
      <c r="L79" s="161">
        <v>15000</v>
      </c>
      <c r="M79" s="137">
        <v>14250</v>
      </c>
      <c r="N79" s="308">
        <f t="shared" si="8"/>
        <v>47.5</v>
      </c>
      <c r="O79" s="308">
        <v>0</v>
      </c>
    </row>
    <row r="80" spans="1:15" ht="12.75" customHeight="1">
      <c r="A80" s="141"/>
      <c r="B80" s="141"/>
      <c r="C80" s="141"/>
      <c r="D80" s="141"/>
      <c r="E80" s="141"/>
      <c r="F80" s="141"/>
      <c r="G80" s="141"/>
      <c r="H80" s="334" t="s">
        <v>408</v>
      </c>
      <c r="I80" s="172">
        <v>3237</v>
      </c>
      <c r="J80" s="157" t="s">
        <v>409</v>
      </c>
      <c r="K80" s="161">
        <v>10000</v>
      </c>
      <c r="L80" s="161">
        <v>3600</v>
      </c>
      <c r="M80" s="137">
        <v>3000</v>
      </c>
      <c r="N80" s="308">
        <f t="shared" si="8"/>
        <v>30</v>
      </c>
      <c r="O80" s="308">
        <v>0</v>
      </c>
    </row>
    <row r="81" spans="1:15" ht="12.75" customHeight="1">
      <c r="A81" s="141"/>
      <c r="B81" s="141"/>
      <c r="C81" s="141"/>
      <c r="D81" s="141"/>
      <c r="E81" s="141"/>
      <c r="F81" s="141"/>
      <c r="G81" s="141"/>
      <c r="H81" s="334" t="s">
        <v>410</v>
      </c>
      <c r="I81" s="172">
        <v>3238</v>
      </c>
      <c r="J81" s="157" t="s">
        <v>109</v>
      </c>
      <c r="K81" s="161">
        <v>50000</v>
      </c>
      <c r="L81" s="161">
        <v>42000</v>
      </c>
      <c r="M81" s="137">
        <v>42000</v>
      </c>
      <c r="N81" s="308">
        <f t="shared" si="8"/>
        <v>84</v>
      </c>
      <c r="O81" s="308">
        <f t="shared" si="1"/>
        <v>100</v>
      </c>
    </row>
    <row r="82" spans="1:15" ht="12" customHeight="1">
      <c r="A82" s="141"/>
      <c r="B82" s="141"/>
      <c r="C82" s="141"/>
      <c r="D82" s="141"/>
      <c r="E82" s="141"/>
      <c r="F82" s="141"/>
      <c r="G82" s="141"/>
      <c r="H82" s="334" t="s">
        <v>411</v>
      </c>
      <c r="I82" s="159">
        <v>3239</v>
      </c>
      <c r="J82" s="160" t="s">
        <v>110</v>
      </c>
      <c r="K82" s="161">
        <v>13000</v>
      </c>
      <c r="L82" s="161">
        <v>6000</v>
      </c>
      <c r="M82" s="137">
        <v>2336</v>
      </c>
      <c r="N82" s="308">
        <f t="shared" si="8"/>
        <v>17.96923076923077</v>
      </c>
      <c r="O82" s="308">
        <f t="shared" si="1"/>
        <v>38.93333333333333</v>
      </c>
    </row>
    <row r="83" spans="1:15" s="24" customFormat="1" ht="10.5" customHeight="1">
      <c r="A83" s="141">
        <v>1</v>
      </c>
      <c r="B83" s="166"/>
      <c r="C83" s="166"/>
      <c r="D83" s="166"/>
      <c r="E83" s="166"/>
      <c r="F83" s="166"/>
      <c r="G83" s="166"/>
      <c r="H83" s="342"/>
      <c r="I83" s="167">
        <v>329</v>
      </c>
      <c r="J83" s="168" t="s">
        <v>112</v>
      </c>
      <c r="K83" s="169">
        <f>SUM(K84:K87)</f>
        <v>33000</v>
      </c>
      <c r="L83" s="169">
        <f>SUM(L84:L87)</f>
        <v>16500</v>
      </c>
      <c r="M83" s="169">
        <f>SUM(M84:M87)</f>
        <v>11942</v>
      </c>
      <c r="N83" s="308">
        <f t="shared" si="8"/>
        <v>36.18787878787879</v>
      </c>
      <c r="O83" s="308">
        <f t="shared" si="1"/>
        <v>72.37575757575758</v>
      </c>
    </row>
    <row r="84" spans="1:15" ht="12" customHeight="1">
      <c r="A84" s="141"/>
      <c r="B84" s="141"/>
      <c r="C84" s="141"/>
      <c r="D84" s="141"/>
      <c r="E84" s="141"/>
      <c r="F84" s="141"/>
      <c r="G84" s="141"/>
      <c r="H84" s="334" t="s">
        <v>412</v>
      </c>
      <c r="I84" s="159">
        <v>3292</v>
      </c>
      <c r="J84" s="160" t="s">
        <v>114</v>
      </c>
      <c r="K84" s="161">
        <v>10000</v>
      </c>
      <c r="L84" s="161">
        <v>3000</v>
      </c>
      <c r="M84" s="137">
        <v>547</v>
      </c>
      <c r="N84" s="308">
        <f t="shared" si="8"/>
        <v>5.47</v>
      </c>
      <c r="O84" s="308">
        <f t="shared" si="1"/>
        <v>18.23333333333333</v>
      </c>
    </row>
    <row r="85" spans="1:15" ht="12.75" customHeight="1">
      <c r="A85" s="141"/>
      <c r="B85" s="141"/>
      <c r="C85" s="141"/>
      <c r="D85" s="141"/>
      <c r="E85" s="141"/>
      <c r="F85" s="141"/>
      <c r="G85" s="141"/>
      <c r="H85" s="334" t="s">
        <v>413</v>
      </c>
      <c r="I85" s="159">
        <v>3293</v>
      </c>
      <c r="J85" s="157" t="s">
        <v>115</v>
      </c>
      <c r="K85" s="161">
        <v>20000</v>
      </c>
      <c r="L85" s="161">
        <v>10000</v>
      </c>
      <c r="M85" s="137">
        <v>8394</v>
      </c>
      <c r="N85" s="308">
        <f t="shared" si="8"/>
        <v>41.97</v>
      </c>
      <c r="O85" s="308">
        <f t="shared" si="1"/>
        <v>83.94</v>
      </c>
    </row>
    <row r="86" spans="1:15" ht="12.75" customHeight="1">
      <c r="A86" s="141"/>
      <c r="B86" s="141"/>
      <c r="C86" s="141"/>
      <c r="D86" s="141"/>
      <c r="E86" s="141"/>
      <c r="F86" s="141"/>
      <c r="G86" s="141"/>
      <c r="H86" s="334" t="s">
        <v>414</v>
      </c>
      <c r="I86" s="159">
        <v>3294</v>
      </c>
      <c r="J86" s="157" t="s">
        <v>116</v>
      </c>
      <c r="K86" s="161">
        <v>2000</v>
      </c>
      <c r="L86" s="161">
        <v>2500</v>
      </c>
      <c r="M86" s="137">
        <v>2500</v>
      </c>
      <c r="N86" s="308">
        <f aca="true" t="shared" si="9" ref="N86:N145">SUM(M86/K86)*100</f>
        <v>125</v>
      </c>
      <c r="O86" s="308">
        <f t="shared" si="1"/>
        <v>100</v>
      </c>
    </row>
    <row r="87" spans="1:15" ht="12.75" customHeight="1">
      <c r="A87" s="141"/>
      <c r="B87" s="141"/>
      <c r="C87" s="141"/>
      <c r="D87" s="141"/>
      <c r="E87" s="141"/>
      <c r="F87" s="141"/>
      <c r="G87" s="141"/>
      <c r="H87" s="334" t="s">
        <v>415</v>
      </c>
      <c r="I87" s="159">
        <v>3295</v>
      </c>
      <c r="J87" s="157" t="s">
        <v>224</v>
      </c>
      <c r="K87" s="161">
        <v>1000</v>
      </c>
      <c r="L87" s="161">
        <v>1000</v>
      </c>
      <c r="M87" s="137">
        <v>501</v>
      </c>
      <c r="N87" s="308">
        <f t="shared" si="9"/>
        <v>50.1</v>
      </c>
      <c r="O87" s="308">
        <f t="shared" si="1"/>
        <v>50.1</v>
      </c>
    </row>
    <row r="88" spans="1:15" ht="12.75" customHeight="1">
      <c r="A88" s="141"/>
      <c r="B88" s="141"/>
      <c r="C88" s="141"/>
      <c r="D88" s="141"/>
      <c r="E88" s="141"/>
      <c r="F88" s="141"/>
      <c r="G88" s="141"/>
      <c r="H88" s="334"/>
      <c r="I88" s="152">
        <v>34</v>
      </c>
      <c r="J88" s="127" t="s">
        <v>117</v>
      </c>
      <c r="K88" s="178">
        <f>SUM(K89)</f>
        <v>19500</v>
      </c>
      <c r="L88" s="178">
        <f>SUM(L89)</f>
        <v>7550</v>
      </c>
      <c r="M88" s="178">
        <f>SUM(M89)</f>
        <v>6739</v>
      </c>
      <c r="N88" s="308">
        <f t="shared" si="9"/>
        <v>34.55897435897436</v>
      </c>
      <c r="O88" s="308">
        <f t="shared" si="1"/>
        <v>89.25827814569537</v>
      </c>
    </row>
    <row r="89" spans="1:15" ht="12.75" customHeight="1">
      <c r="A89" s="141">
        <v>1</v>
      </c>
      <c r="B89" s="141"/>
      <c r="C89" s="141"/>
      <c r="D89" s="141"/>
      <c r="E89" s="141"/>
      <c r="F89" s="141"/>
      <c r="G89" s="141"/>
      <c r="H89" s="334"/>
      <c r="I89" s="152">
        <v>343</v>
      </c>
      <c r="J89" s="127" t="s">
        <v>120</v>
      </c>
      <c r="K89" s="178">
        <f>SUM(K90:K93)</f>
        <v>19500</v>
      </c>
      <c r="L89" s="178">
        <f>SUM(L90:L93)</f>
        <v>7550</v>
      </c>
      <c r="M89" s="178">
        <f>SUM(M90:M93)</f>
        <v>6739</v>
      </c>
      <c r="N89" s="308">
        <f t="shared" si="9"/>
        <v>34.55897435897436</v>
      </c>
      <c r="O89" s="308">
        <f t="shared" si="1"/>
        <v>89.25827814569537</v>
      </c>
    </row>
    <row r="90" spans="1:15" ht="12" customHeight="1">
      <c r="A90" s="141"/>
      <c r="B90" s="141"/>
      <c r="C90" s="141"/>
      <c r="D90" s="141"/>
      <c r="E90" s="141"/>
      <c r="F90" s="141"/>
      <c r="G90" s="141"/>
      <c r="H90" s="334" t="s">
        <v>416</v>
      </c>
      <c r="I90" s="159">
        <v>3431</v>
      </c>
      <c r="J90" s="160" t="s">
        <v>121</v>
      </c>
      <c r="K90" s="161">
        <v>7000</v>
      </c>
      <c r="L90" s="161">
        <v>6500</v>
      </c>
      <c r="M90" s="137">
        <v>5867</v>
      </c>
      <c r="N90" s="308">
        <f t="shared" si="9"/>
        <v>83.81428571428572</v>
      </c>
      <c r="O90" s="308">
        <f aca="true" t="shared" si="10" ref="O90:O104">SUM(M90/L90)*100</f>
        <v>90.26153846153846</v>
      </c>
    </row>
    <row r="91" spans="1:15" ht="12" customHeight="1">
      <c r="A91" s="141"/>
      <c r="B91" s="141"/>
      <c r="C91" s="141"/>
      <c r="D91" s="141"/>
      <c r="E91" s="141"/>
      <c r="F91" s="141"/>
      <c r="G91" s="141"/>
      <c r="H91" s="334" t="s">
        <v>417</v>
      </c>
      <c r="I91" s="159">
        <v>3433</v>
      </c>
      <c r="J91" s="160" t="s">
        <v>187</v>
      </c>
      <c r="K91" s="161">
        <v>1000</v>
      </c>
      <c r="L91" s="161">
        <v>50</v>
      </c>
      <c r="M91" s="137">
        <v>11</v>
      </c>
      <c r="N91" s="308">
        <f t="shared" si="9"/>
        <v>1.0999999999999999</v>
      </c>
      <c r="O91" s="308">
        <f t="shared" si="10"/>
        <v>22</v>
      </c>
    </row>
    <row r="92" spans="1:15" ht="12" customHeight="1">
      <c r="A92" s="141"/>
      <c r="B92" s="141"/>
      <c r="C92" s="141"/>
      <c r="D92" s="141"/>
      <c r="E92" s="141"/>
      <c r="F92" s="141"/>
      <c r="G92" s="141"/>
      <c r="H92" s="334" t="s">
        <v>418</v>
      </c>
      <c r="I92" s="159">
        <v>3434</v>
      </c>
      <c r="J92" s="160" t="s">
        <v>225</v>
      </c>
      <c r="K92" s="161">
        <v>1500</v>
      </c>
      <c r="L92" s="161">
        <v>500</v>
      </c>
      <c r="M92" s="137">
        <v>500</v>
      </c>
      <c r="N92" s="308">
        <f t="shared" si="9"/>
        <v>33.33333333333333</v>
      </c>
      <c r="O92" s="308">
        <f t="shared" si="10"/>
        <v>100</v>
      </c>
    </row>
    <row r="93" spans="1:15" ht="12" customHeight="1">
      <c r="A93" s="141"/>
      <c r="B93" s="141"/>
      <c r="C93" s="141"/>
      <c r="D93" s="141"/>
      <c r="E93" s="141"/>
      <c r="F93" s="141"/>
      <c r="G93" s="141"/>
      <c r="H93" s="334" t="s">
        <v>419</v>
      </c>
      <c r="I93" s="159">
        <v>3434</v>
      </c>
      <c r="J93" s="160" t="s">
        <v>188</v>
      </c>
      <c r="K93" s="161">
        <v>10000</v>
      </c>
      <c r="L93" s="161">
        <v>500</v>
      </c>
      <c r="M93" s="137">
        <v>361</v>
      </c>
      <c r="N93" s="308">
        <f t="shared" si="9"/>
        <v>3.61</v>
      </c>
      <c r="O93" s="308">
        <f t="shared" si="10"/>
        <v>72.2</v>
      </c>
    </row>
    <row r="94" spans="1:15" ht="12" customHeight="1">
      <c r="A94" s="141"/>
      <c r="B94" s="141"/>
      <c r="C94" s="141"/>
      <c r="D94" s="141"/>
      <c r="E94" s="141"/>
      <c r="F94" s="141"/>
      <c r="G94" s="141"/>
      <c r="H94" s="334"/>
      <c r="I94" s="159"/>
      <c r="J94" s="160"/>
      <c r="K94" s="161"/>
      <c r="L94" s="161"/>
      <c r="M94" s="137"/>
      <c r="N94" s="308"/>
      <c r="O94" s="308"/>
    </row>
    <row r="95" spans="1:15" s="24" customFormat="1" ht="16.5" customHeight="1">
      <c r="A95" s="166"/>
      <c r="B95" s="166"/>
      <c r="C95" s="166"/>
      <c r="D95" s="166"/>
      <c r="E95" s="166"/>
      <c r="F95" s="166"/>
      <c r="G95" s="166"/>
      <c r="H95" s="338" t="s">
        <v>316</v>
      </c>
      <c r="I95" s="381" t="s">
        <v>226</v>
      </c>
      <c r="J95" s="381"/>
      <c r="K95" s="136">
        <f aca="true" t="shared" si="11" ref="K95:M97">SUM(K96)</f>
        <v>23500</v>
      </c>
      <c r="L95" s="136">
        <f t="shared" si="11"/>
        <v>32000</v>
      </c>
      <c r="M95" s="136">
        <f t="shared" si="11"/>
        <v>26204</v>
      </c>
      <c r="N95" s="308">
        <f t="shared" si="9"/>
        <v>111.5063829787234</v>
      </c>
      <c r="O95" s="308">
        <f t="shared" si="10"/>
        <v>81.8875</v>
      </c>
    </row>
    <row r="96" spans="1:15" s="24" customFormat="1" ht="12" customHeight="1">
      <c r="A96" s="166"/>
      <c r="B96" s="166"/>
      <c r="C96" s="166"/>
      <c r="D96" s="166"/>
      <c r="E96" s="166"/>
      <c r="F96" s="166"/>
      <c r="G96" s="166"/>
      <c r="H96" s="342"/>
      <c r="I96" s="150">
        <v>4</v>
      </c>
      <c r="J96" s="151" t="s">
        <v>192</v>
      </c>
      <c r="K96" s="136">
        <f t="shared" si="11"/>
        <v>23500</v>
      </c>
      <c r="L96" s="136">
        <f t="shared" si="11"/>
        <v>32000</v>
      </c>
      <c r="M96" s="136">
        <f t="shared" si="11"/>
        <v>26204</v>
      </c>
      <c r="N96" s="308">
        <f t="shared" si="9"/>
        <v>111.5063829787234</v>
      </c>
      <c r="O96" s="308">
        <f t="shared" si="10"/>
        <v>81.8875</v>
      </c>
    </row>
    <row r="97" spans="1:15" s="24" customFormat="1" ht="12.75" customHeight="1">
      <c r="A97" s="166"/>
      <c r="B97" s="166"/>
      <c r="C97" s="166"/>
      <c r="D97" s="166"/>
      <c r="E97" s="166"/>
      <c r="F97" s="166"/>
      <c r="G97" s="166"/>
      <c r="H97" s="342"/>
      <c r="I97" s="152">
        <v>42</v>
      </c>
      <c r="J97" s="127" t="s">
        <v>193</v>
      </c>
      <c r="K97" s="136">
        <f t="shared" si="11"/>
        <v>23500</v>
      </c>
      <c r="L97" s="136">
        <f t="shared" si="11"/>
        <v>32000</v>
      </c>
      <c r="M97" s="136">
        <f t="shared" si="11"/>
        <v>26204</v>
      </c>
      <c r="N97" s="308">
        <f t="shared" si="9"/>
        <v>111.5063829787234</v>
      </c>
      <c r="O97" s="308">
        <f t="shared" si="10"/>
        <v>81.8875</v>
      </c>
    </row>
    <row r="98" spans="1:15" s="24" customFormat="1" ht="12.75" customHeight="1">
      <c r="A98" s="166"/>
      <c r="B98" s="166"/>
      <c r="C98" s="166"/>
      <c r="D98" s="166"/>
      <c r="E98" s="166"/>
      <c r="F98" s="141"/>
      <c r="G98" s="166"/>
      <c r="H98" s="342"/>
      <c r="I98" s="152">
        <v>422</v>
      </c>
      <c r="J98" s="127" t="s">
        <v>141</v>
      </c>
      <c r="K98" s="179">
        <f>SUM(K99:K102)</f>
        <v>23500</v>
      </c>
      <c r="L98" s="179">
        <f>SUM(L99:L102)</f>
        <v>32000</v>
      </c>
      <c r="M98" s="179">
        <f>SUM(M99:M102)</f>
        <v>26204</v>
      </c>
      <c r="N98" s="308">
        <f t="shared" si="9"/>
        <v>111.5063829787234</v>
      </c>
      <c r="O98" s="308">
        <f t="shared" si="10"/>
        <v>81.8875</v>
      </c>
    </row>
    <row r="99" spans="1:15" ht="12.75">
      <c r="A99" s="141"/>
      <c r="B99" s="141"/>
      <c r="C99" s="141"/>
      <c r="D99" s="141"/>
      <c r="E99" s="141"/>
      <c r="F99" s="141"/>
      <c r="G99" s="141"/>
      <c r="H99" s="334" t="s">
        <v>420</v>
      </c>
      <c r="I99" s="159">
        <v>4221</v>
      </c>
      <c r="J99" s="160" t="s">
        <v>421</v>
      </c>
      <c r="K99" s="161">
        <v>5000</v>
      </c>
      <c r="L99" s="161">
        <v>0</v>
      </c>
      <c r="M99" s="137">
        <v>0</v>
      </c>
      <c r="N99" s="308">
        <f t="shared" si="9"/>
        <v>0</v>
      </c>
      <c r="O99" s="308">
        <v>0</v>
      </c>
    </row>
    <row r="100" spans="1:15" ht="12.75">
      <c r="A100" s="141"/>
      <c r="B100" s="141"/>
      <c r="C100" s="141"/>
      <c r="D100" s="141"/>
      <c r="E100" s="141"/>
      <c r="F100" s="141"/>
      <c r="G100" s="141"/>
      <c r="H100" s="334" t="s">
        <v>422</v>
      </c>
      <c r="I100" s="159">
        <v>4221</v>
      </c>
      <c r="J100" s="160" t="s">
        <v>424</v>
      </c>
      <c r="K100" s="161">
        <v>10000</v>
      </c>
      <c r="L100" s="161">
        <v>5000</v>
      </c>
      <c r="M100" s="137">
        <v>0</v>
      </c>
      <c r="N100" s="308">
        <v>0</v>
      </c>
      <c r="O100" s="308">
        <v>0</v>
      </c>
    </row>
    <row r="101" spans="1:15" s="209" customFormat="1" ht="12.75">
      <c r="A101" s="204"/>
      <c r="B101" s="204"/>
      <c r="C101" s="204"/>
      <c r="D101" s="204"/>
      <c r="E101" s="204"/>
      <c r="F101" s="204"/>
      <c r="G101" s="204"/>
      <c r="H101" s="344" t="s">
        <v>423</v>
      </c>
      <c r="I101" s="205">
        <v>4222</v>
      </c>
      <c r="J101" s="206" t="s">
        <v>227</v>
      </c>
      <c r="K101" s="207">
        <v>5000</v>
      </c>
      <c r="L101" s="207">
        <v>12000</v>
      </c>
      <c r="M101" s="208">
        <v>11598</v>
      </c>
      <c r="N101" s="308">
        <f t="shared" si="9"/>
        <v>231.95999999999998</v>
      </c>
      <c r="O101" s="308">
        <f t="shared" si="10"/>
        <v>96.65</v>
      </c>
    </row>
    <row r="102" spans="1:15" ht="12.75">
      <c r="A102" s="141"/>
      <c r="B102" s="141"/>
      <c r="C102" s="141"/>
      <c r="D102" s="141"/>
      <c r="E102" s="141"/>
      <c r="F102" s="141"/>
      <c r="G102" s="141"/>
      <c r="H102" s="334" t="s">
        <v>425</v>
      </c>
      <c r="I102" s="159">
        <v>4223</v>
      </c>
      <c r="J102" s="160" t="s">
        <v>143</v>
      </c>
      <c r="K102" s="161">
        <v>3500</v>
      </c>
      <c r="L102" s="161">
        <v>15000</v>
      </c>
      <c r="M102" s="137">
        <v>14606</v>
      </c>
      <c r="N102" s="308">
        <f t="shared" si="9"/>
        <v>417.31428571428575</v>
      </c>
      <c r="O102" s="308">
        <f t="shared" si="10"/>
        <v>97.37333333333333</v>
      </c>
    </row>
    <row r="103" spans="1:15" ht="19.5" customHeight="1">
      <c r="A103" s="141"/>
      <c r="B103" s="141"/>
      <c r="C103" s="141"/>
      <c r="D103" s="141"/>
      <c r="E103" s="141"/>
      <c r="F103" s="141"/>
      <c r="G103" s="141"/>
      <c r="H103" s="334"/>
      <c r="I103" s="133" t="s">
        <v>228</v>
      </c>
      <c r="J103" s="138"/>
      <c r="K103" s="139">
        <f>SUM(K104)</f>
        <v>2073600</v>
      </c>
      <c r="L103" s="139">
        <f>SUM(L104)</f>
        <v>2101100</v>
      </c>
      <c r="M103" s="139">
        <f>SUM(M104)</f>
        <v>2009751</v>
      </c>
      <c r="N103" s="308">
        <f t="shared" si="9"/>
        <v>96.92086226851852</v>
      </c>
      <c r="O103" s="308">
        <f t="shared" si="10"/>
        <v>95.65232497263338</v>
      </c>
    </row>
    <row r="104" spans="1:15" ht="13.5" customHeight="1">
      <c r="A104" s="141"/>
      <c r="B104" s="141"/>
      <c r="C104" s="141"/>
      <c r="D104" s="141"/>
      <c r="E104" s="141"/>
      <c r="F104" s="141"/>
      <c r="G104" s="141"/>
      <c r="H104" s="341" t="s">
        <v>229</v>
      </c>
      <c r="I104" s="186" t="s">
        <v>230</v>
      </c>
      <c r="J104" s="210"/>
      <c r="K104" s="211">
        <f>SUM(K106+K184+K212)</f>
        <v>2073600</v>
      </c>
      <c r="L104" s="211">
        <f>SUM(L106+L184+L212)</f>
        <v>2101100</v>
      </c>
      <c r="M104" s="211">
        <f>SUM(M106+M184+M212)</f>
        <v>2009751</v>
      </c>
      <c r="N104" s="308">
        <f t="shared" si="9"/>
        <v>96.92086226851852</v>
      </c>
      <c r="O104" s="308">
        <f t="shared" si="10"/>
        <v>95.65232497263338</v>
      </c>
    </row>
    <row r="105" spans="1:15" ht="11.25" customHeight="1">
      <c r="A105" s="141"/>
      <c r="B105" s="141"/>
      <c r="C105" s="141"/>
      <c r="D105" s="141"/>
      <c r="E105" s="141"/>
      <c r="F105" s="141"/>
      <c r="G105" s="141"/>
      <c r="H105" s="334"/>
      <c r="I105" s="155" t="s">
        <v>231</v>
      </c>
      <c r="J105" s="138"/>
      <c r="K105" s="212"/>
      <c r="L105" s="212"/>
      <c r="M105" s="212"/>
      <c r="N105" s="308"/>
      <c r="O105" s="308"/>
    </row>
    <row r="106" spans="1:15" s="24" customFormat="1" ht="15" customHeight="1">
      <c r="A106" s="166"/>
      <c r="B106" s="166"/>
      <c r="C106" s="166"/>
      <c r="D106" s="166"/>
      <c r="E106" s="166"/>
      <c r="F106" s="166"/>
      <c r="G106" s="166"/>
      <c r="H106" s="338" t="s">
        <v>321</v>
      </c>
      <c r="I106" s="380" t="s">
        <v>320</v>
      </c>
      <c r="J106" s="380"/>
      <c r="K106" s="213">
        <f>SUM(K107,K116,K121,K128,K141,K147,K156,K166,K174,K179+K136+K161)</f>
        <v>1728600</v>
      </c>
      <c r="L106" s="213">
        <f>SUM(L107,L116,L121,L128,L141,L147,L156,L166,L174,L179+L136+L161)</f>
        <v>1829100</v>
      </c>
      <c r="M106" s="213">
        <f>SUM(M107,M116,M121,M128,M141,M147,M156,M166,M174,M179+M136+M161)</f>
        <v>1741845</v>
      </c>
      <c r="N106" s="309">
        <f t="shared" si="9"/>
        <v>100.76622700451232</v>
      </c>
      <c r="O106" s="309">
        <f aca="true" t="shared" si="12" ref="O106:O173">SUM(M106/L106)*100</f>
        <v>95.22962112514351</v>
      </c>
    </row>
    <row r="107" spans="1:15" s="24" customFormat="1" ht="15" customHeight="1">
      <c r="A107" s="166"/>
      <c r="B107" s="166"/>
      <c r="C107" s="166"/>
      <c r="D107" s="166"/>
      <c r="E107" s="166"/>
      <c r="F107" s="166"/>
      <c r="G107" s="166"/>
      <c r="H107" s="338" t="s">
        <v>322</v>
      </c>
      <c r="I107" s="383" t="s">
        <v>232</v>
      </c>
      <c r="J107" s="383"/>
      <c r="K107" s="214">
        <f aca="true" t="shared" si="13" ref="K107:M108">SUM(K108)</f>
        <v>25600</v>
      </c>
      <c r="L107" s="214">
        <f t="shared" si="13"/>
        <v>29600</v>
      </c>
      <c r="M107" s="214">
        <f t="shared" si="13"/>
        <v>27694</v>
      </c>
      <c r="N107" s="308">
        <f t="shared" si="9"/>
        <v>108.1796875</v>
      </c>
      <c r="O107" s="308">
        <f t="shared" si="12"/>
        <v>93.5608108108108</v>
      </c>
    </row>
    <row r="108" spans="1:15" ht="12.75">
      <c r="A108" s="141"/>
      <c r="B108" s="141"/>
      <c r="C108" s="141"/>
      <c r="D108" s="141"/>
      <c r="E108" s="141"/>
      <c r="F108" s="141"/>
      <c r="G108" s="141"/>
      <c r="H108" s="334"/>
      <c r="I108" s="150">
        <v>3</v>
      </c>
      <c r="J108" s="151" t="s">
        <v>180</v>
      </c>
      <c r="K108" s="136">
        <f t="shared" si="13"/>
        <v>25600</v>
      </c>
      <c r="L108" s="136">
        <f t="shared" si="13"/>
        <v>29600</v>
      </c>
      <c r="M108" s="136">
        <f t="shared" si="13"/>
        <v>27694</v>
      </c>
      <c r="N108" s="308">
        <f t="shared" si="9"/>
        <v>108.1796875</v>
      </c>
      <c r="O108" s="308">
        <f t="shared" si="12"/>
        <v>93.5608108108108</v>
      </c>
    </row>
    <row r="109" spans="1:15" ht="12.75" customHeight="1">
      <c r="A109" s="141"/>
      <c r="B109" s="141"/>
      <c r="C109" s="141"/>
      <c r="D109" s="141"/>
      <c r="E109" s="141"/>
      <c r="F109" s="141"/>
      <c r="G109" s="141"/>
      <c r="H109" s="334"/>
      <c r="I109" s="152">
        <v>32</v>
      </c>
      <c r="J109" s="127" t="s">
        <v>90</v>
      </c>
      <c r="K109" s="164">
        <f>SUM(K110,K113)</f>
        <v>25600</v>
      </c>
      <c r="L109" s="164">
        <f>SUM(L110,L113)</f>
        <v>29600</v>
      </c>
      <c r="M109" s="164">
        <f>SUM(M110,M113)</f>
        <v>27694</v>
      </c>
      <c r="N109" s="308">
        <f t="shared" si="9"/>
        <v>108.1796875</v>
      </c>
      <c r="O109" s="308">
        <f t="shared" si="12"/>
        <v>93.5608108108108</v>
      </c>
    </row>
    <row r="110" spans="1:15" ht="12.75" customHeight="1">
      <c r="A110" s="141">
        <v>1</v>
      </c>
      <c r="B110" s="141"/>
      <c r="C110" s="141">
        <v>4</v>
      </c>
      <c r="D110" s="141"/>
      <c r="E110" s="141"/>
      <c r="F110" s="141"/>
      <c r="G110" s="141"/>
      <c r="H110" s="334"/>
      <c r="I110" s="152">
        <v>322</v>
      </c>
      <c r="J110" s="127" t="s">
        <v>95</v>
      </c>
      <c r="K110" s="164">
        <f>SUM(K111+K112)</f>
        <v>20000</v>
      </c>
      <c r="L110" s="164">
        <f>SUM(L111+L112)</f>
        <v>29000</v>
      </c>
      <c r="M110" s="164">
        <f>SUM(M111+M112)</f>
        <v>27506</v>
      </c>
      <c r="N110" s="308">
        <f t="shared" si="9"/>
        <v>137.53</v>
      </c>
      <c r="O110" s="308">
        <f t="shared" si="12"/>
        <v>94.84827586206896</v>
      </c>
    </row>
    <row r="111" spans="1:15" ht="12.75" customHeight="1">
      <c r="A111" s="141"/>
      <c r="B111" s="141"/>
      <c r="C111" s="141"/>
      <c r="D111" s="141"/>
      <c r="E111" s="141"/>
      <c r="F111" s="141"/>
      <c r="G111" s="141"/>
      <c r="H111" s="334" t="s">
        <v>426</v>
      </c>
      <c r="I111" s="172">
        <v>3223</v>
      </c>
      <c r="J111" s="175" t="s">
        <v>97</v>
      </c>
      <c r="K111" s="161">
        <v>5000</v>
      </c>
      <c r="L111" s="161">
        <v>18000</v>
      </c>
      <c r="M111" s="137">
        <v>17408</v>
      </c>
      <c r="N111" s="308">
        <f t="shared" si="9"/>
        <v>348.15999999999997</v>
      </c>
      <c r="O111" s="308">
        <f t="shared" si="12"/>
        <v>96.71111111111111</v>
      </c>
    </row>
    <row r="112" spans="1:15" ht="12.75" customHeight="1">
      <c r="A112" s="141"/>
      <c r="B112" s="141"/>
      <c r="C112" s="141"/>
      <c r="D112" s="141"/>
      <c r="E112" s="141"/>
      <c r="F112" s="141"/>
      <c r="G112" s="141"/>
      <c r="H112" s="334" t="s">
        <v>427</v>
      </c>
      <c r="I112" s="172">
        <v>3224</v>
      </c>
      <c r="J112" s="175" t="s">
        <v>223</v>
      </c>
      <c r="K112" s="161">
        <v>15000</v>
      </c>
      <c r="L112" s="161">
        <v>11000</v>
      </c>
      <c r="M112" s="137">
        <v>10098</v>
      </c>
      <c r="N112" s="308">
        <f t="shared" si="9"/>
        <v>67.32000000000001</v>
      </c>
      <c r="O112" s="308">
        <f t="shared" si="12"/>
        <v>91.8</v>
      </c>
    </row>
    <row r="113" spans="1:15" s="24" customFormat="1" ht="12.75" customHeight="1">
      <c r="A113" s="141">
        <v>1</v>
      </c>
      <c r="B113" s="166"/>
      <c r="C113" s="166"/>
      <c r="D113" s="166"/>
      <c r="E113" s="166"/>
      <c r="F113" s="166"/>
      <c r="G113" s="166"/>
      <c r="H113" s="342"/>
      <c r="I113" s="173">
        <v>323</v>
      </c>
      <c r="J113" s="176" t="s">
        <v>101</v>
      </c>
      <c r="K113" s="164">
        <f>SUM(K114+K115)</f>
        <v>5600</v>
      </c>
      <c r="L113" s="164">
        <f>SUM(L114+L115)</f>
        <v>600</v>
      </c>
      <c r="M113" s="164">
        <f>SUM(M114+M115)</f>
        <v>188</v>
      </c>
      <c r="N113" s="308">
        <f t="shared" si="9"/>
        <v>3.357142857142857</v>
      </c>
      <c r="O113" s="308">
        <f t="shared" si="12"/>
        <v>31.333333333333336</v>
      </c>
    </row>
    <row r="114" spans="1:15" s="209" customFormat="1" ht="12.75" customHeight="1">
      <c r="A114" s="204"/>
      <c r="B114" s="204"/>
      <c r="C114" s="204"/>
      <c r="D114" s="204"/>
      <c r="E114" s="204"/>
      <c r="F114" s="204"/>
      <c r="G114" s="204"/>
      <c r="H114" s="344" t="s">
        <v>428</v>
      </c>
      <c r="I114" s="223">
        <v>3232</v>
      </c>
      <c r="J114" s="224" t="s">
        <v>103</v>
      </c>
      <c r="K114" s="295">
        <v>5000</v>
      </c>
      <c r="L114" s="295">
        <v>0</v>
      </c>
      <c r="M114" s="295">
        <v>0</v>
      </c>
      <c r="N114" s="308">
        <f t="shared" si="9"/>
        <v>0</v>
      </c>
      <c r="O114" s="310">
        <v>0</v>
      </c>
    </row>
    <row r="115" spans="1:15" ht="12.75" customHeight="1">
      <c r="A115" s="141"/>
      <c r="B115" s="141"/>
      <c r="C115" s="141"/>
      <c r="D115" s="141"/>
      <c r="E115" s="141"/>
      <c r="F115" s="141"/>
      <c r="G115" s="141"/>
      <c r="H115" s="334" t="s">
        <v>429</v>
      </c>
      <c r="I115" s="159">
        <v>3234</v>
      </c>
      <c r="J115" s="160" t="s">
        <v>105</v>
      </c>
      <c r="K115" s="161">
        <v>600</v>
      </c>
      <c r="L115" s="161">
        <v>600</v>
      </c>
      <c r="M115" s="137">
        <v>188</v>
      </c>
      <c r="N115" s="308">
        <f t="shared" si="9"/>
        <v>31.333333333333336</v>
      </c>
      <c r="O115" s="308">
        <f t="shared" si="12"/>
        <v>31.333333333333336</v>
      </c>
    </row>
    <row r="116" spans="1:15" ht="15" customHeight="1">
      <c r="A116" s="141"/>
      <c r="B116" s="141"/>
      <c r="C116" s="141"/>
      <c r="D116" s="141"/>
      <c r="E116" s="141"/>
      <c r="F116" s="141"/>
      <c r="G116" s="141"/>
      <c r="H116" s="338" t="s">
        <v>323</v>
      </c>
      <c r="I116" s="219" t="s">
        <v>233</v>
      </c>
      <c r="J116" s="191"/>
      <c r="K116" s="220">
        <f aca="true" t="shared" si="14" ref="K116:M119">SUM(K117)</f>
        <v>30000</v>
      </c>
      <c r="L116" s="220">
        <f t="shared" si="14"/>
        <v>90000</v>
      </c>
      <c r="M116" s="220">
        <f t="shared" si="14"/>
        <v>86134</v>
      </c>
      <c r="N116" s="308">
        <f t="shared" si="9"/>
        <v>287.11333333333334</v>
      </c>
      <c r="O116" s="308">
        <f t="shared" si="12"/>
        <v>95.70444444444445</v>
      </c>
    </row>
    <row r="117" spans="1:15" ht="12.75" customHeight="1">
      <c r="A117" s="141"/>
      <c r="B117" s="141"/>
      <c r="C117" s="141"/>
      <c r="D117" s="141"/>
      <c r="E117" s="141"/>
      <c r="F117" s="141"/>
      <c r="G117" s="141"/>
      <c r="H117" s="334"/>
      <c r="I117" s="150">
        <v>3</v>
      </c>
      <c r="J117" s="151" t="s">
        <v>180</v>
      </c>
      <c r="K117" s="220">
        <f t="shared" si="14"/>
        <v>30000</v>
      </c>
      <c r="L117" s="220">
        <f t="shared" si="14"/>
        <v>90000</v>
      </c>
      <c r="M117" s="220">
        <f t="shared" si="14"/>
        <v>86134</v>
      </c>
      <c r="N117" s="308">
        <f t="shared" si="9"/>
        <v>287.11333333333334</v>
      </c>
      <c r="O117" s="308">
        <f t="shared" si="12"/>
        <v>95.70444444444445</v>
      </c>
    </row>
    <row r="118" spans="1:15" ht="12.75" customHeight="1">
      <c r="A118" s="141"/>
      <c r="B118" s="141"/>
      <c r="C118" s="141"/>
      <c r="D118" s="141"/>
      <c r="E118" s="141"/>
      <c r="F118" s="141"/>
      <c r="G118" s="141"/>
      <c r="H118" s="334"/>
      <c r="I118" s="152">
        <v>32</v>
      </c>
      <c r="J118" s="127" t="s">
        <v>90</v>
      </c>
      <c r="K118" s="169">
        <f t="shared" si="14"/>
        <v>30000</v>
      </c>
      <c r="L118" s="169">
        <f t="shared" si="14"/>
        <v>90000</v>
      </c>
      <c r="M118" s="169">
        <f t="shared" si="14"/>
        <v>86134</v>
      </c>
      <c r="N118" s="308">
        <f t="shared" si="9"/>
        <v>287.11333333333334</v>
      </c>
      <c r="O118" s="308">
        <f t="shared" si="12"/>
        <v>95.70444444444445</v>
      </c>
    </row>
    <row r="119" spans="1:15" ht="12.75" customHeight="1">
      <c r="A119" s="141"/>
      <c r="B119" s="141"/>
      <c r="C119" s="141">
        <v>4</v>
      </c>
      <c r="D119" s="141"/>
      <c r="E119" s="141"/>
      <c r="F119" s="141"/>
      <c r="G119" s="141"/>
      <c r="H119" s="334"/>
      <c r="I119" s="152">
        <v>322</v>
      </c>
      <c r="J119" s="127" t="s">
        <v>95</v>
      </c>
      <c r="K119" s="169">
        <f t="shared" si="14"/>
        <v>30000</v>
      </c>
      <c r="L119" s="169">
        <f t="shared" si="14"/>
        <v>90000</v>
      </c>
      <c r="M119" s="169">
        <f t="shared" si="14"/>
        <v>86134</v>
      </c>
      <c r="N119" s="308">
        <f t="shared" si="9"/>
        <v>287.11333333333334</v>
      </c>
      <c r="O119" s="308">
        <f t="shared" si="12"/>
        <v>95.70444444444445</v>
      </c>
    </row>
    <row r="120" spans="1:15" ht="12.75" customHeight="1">
      <c r="A120" s="141"/>
      <c r="B120" s="141"/>
      <c r="C120" s="141"/>
      <c r="D120" s="141"/>
      <c r="E120" s="141"/>
      <c r="F120" s="141"/>
      <c r="G120" s="141"/>
      <c r="H120" s="334" t="s">
        <v>430</v>
      </c>
      <c r="I120" s="159">
        <v>3224</v>
      </c>
      <c r="J120" s="160" t="s">
        <v>223</v>
      </c>
      <c r="K120" s="161">
        <v>30000</v>
      </c>
      <c r="L120" s="161">
        <v>90000</v>
      </c>
      <c r="M120" s="137">
        <v>86134</v>
      </c>
      <c r="N120" s="308">
        <f t="shared" si="9"/>
        <v>287.11333333333334</v>
      </c>
      <c r="O120" s="308">
        <f t="shared" si="12"/>
        <v>95.70444444444445</v>
      </c>
    </row>
    <row r="121" spans="1:15" ht="14.25" customHeight="1">
      <c r="A121" s="141"/>
      <c r="B121" s="141"/>
      <c r="C121" s="141"/>
      <c r="D121" s="141"/>
      <c r="E121" s="141"/>
      <c r="F121" s="141"/>
      <c r="G121" s="141"/>
      <c r="H121" s="338" t="s">
        <v>324</v>
      </c>
      <c r="I121" s="191" t="s">
        <v>234</v>
      </c>
      <c r="J121" s="221"/>
      <c r="K121" s="136">
        <f aca="true" t="shared" si="15" ref="K121:M122">SUM(K122)</f>
        <v>130000</v>
      </c>
      <c r="L121" s="136">
        <f t="shared" si="15"/>
        <v>81000</v>
      </c>
      <c r="M121" s="136">
        <f t="shared" si="15"/>
        <v>80006</v>
      </c>
      <c r="N121" s="308">
        <f t="shared" si="9"/>
        <v>61.543076923076924</v>
      </c>
      <c r="O121" s="308">
        <f t="shared" si="12"/>
        <v>98.77283950617284</v>
      </c>
    </row>
    <row r="122" spans="1:15" ht="12.75">
      <c r="A122" s="141"/>
      <c r="B122" s="141"/>
      <c r="C122" s="141"/>
      <c r="D122" s="141"/>
      <c r="E122" s="141"/>
      <c r="F122" s="141"/>
      <c r="G122" s="141"/>
      <c r="H122" s="334"/>
      <c r="I122" s="150">
        <v>3</v>
      </c>
      <c r="J122" s="151" t="s">
        <v>180</v>
      </c>
      <c r="K122" s="136">
        <f t="shared" si="15"/>
        <v>130000</v>
      </c>
      <c r="L122" s="136">
        <f t="shared" si="15"/>
        <v>81000</v>
      </c>
      <c r="M122" s="136">
        <f t="shared" si="15"/>
        <v>80006</v>
      </c>
      <c r="N122" s="308">
        <f t="shared" si="9"/>
        <v>61.543076923076924</v>
      </c>
      <c r="O122" s="308">
        <f t="shared" si="12"/>
        <v>98.77283950617284</v>
      </c>
    </row>
    <row r="123" spans="1:15" ht="12.75" customHeight="1">
      <c r="A123" s="141"/>
      <c r="B123" s="141"/>
      <c r="C123" s="141"/>
      <c r="D123" s="141"/>
      <c r="E123" s="141"/>
      <c r="F123" s="141"/>
      <c r="G123" s="141"/>
      <c r="H123" s="334"/>
      <c r="I123" s="152">
        <v>32</v>
      </c>
      <c r="J123" s="127" t="s">
        <v>90</v>
      </c>
      <c r="K123" s="164">
        <f>SUM(K124,K126)</f>
        <v>130000</v>
      </c>
      <c r="L123" s="164">
        <f>SUM(L124,L126)</f>
        <v>81000</v>
      </c>
      <c r="M123" s="164">
        <f>SUM(M124,M126)</f>
        <v>80006</v>
      </c>
      <c r="N123" s="308">
        <f t="shared" si="9"/>
        <v>61.543076923076924</v>
      </c>
      <c r="O123" s="308">
        <f t="shared" si="12"/>
        <v>98.77283950617284</v>
      </c>
    </row>
    <row r="124" spans="1:15" ht="12.75" customHeight="1">
      <c r="A124" s="141">
        <v>1</v>
      </c>
      <c r="B124" s="141"/>
      <c r="C124" s="141">
        <v>4</v>
      </c>
      <c r="D124" s="141"/>
      <c r="E124" s="141"/>
      <c r="F124" s="141"/>
      <c r="G124" s="141"/>
      <c r="H124" s="334"/>
      <c r="I124" s="152">
        <v>322</v>
      </c>
      <c r="J124" s="127" t="s">
        <v>95</v>
      </c>
      <c r="K124" s="164">
        <f>SUM(K125)</f>
        <v>80000</v>
      </c>
      <c r="L124" s="164">
        <f>SUM(L125)</f>
        <v>65000</v>
      </c>
      <c r="M124" s="164">
        <f>SUM(M125)</f>
        <v>64481</v>
      </c>
      <c r="N124" s="308">
        <f t="shared" si="9"/>
        <v>80.60125000000001</v>
      </c>
      <c r="O124" s="308">
        <f t="shared" si="12"/>
        <v>99.20153846153846</v>
      </c>
    </row>
    <row r="125" spans="1:15" ht="12.75" customHeight="1">
      <c r="A125" s="141"/>
      <c r="B125" s="141"/>
      <c r="C125" s="141"/>
      <c r="D125" s="141"/>
      <c r="E125" s="141"/>
      <c r="F125" s="141"/>
      <c r="G125" s="141"/>
      <c r="H125" s="334" t="s">
        <v>431</v>
      </c>
      <c r="I125" s="172">
        <v>3223</v>
      </c>
      <c r="J125" s="175" t="s">
        <v>97</v>
      </c>
      <c r="K125" s="161">
        <v>80000</v>
      </c>
      <c r="L125" s="161">
        <v>65000</v>
      </c>
      <c r="M125" s="137">
        <v>64481</v>
      </c>
      <c r="N125" s="308">
        <f t="shared" si="9"/>
        <v>80.60125000000001</v>
      </c>
      <c r="O125" s="308">
        <f t="shared" si="12"/>
        <v>99.20153846153846</v>
      </c>
    </row>
    <row r="126" spans="1:15" s="24" customFormat="1" ht="12.75" customHeight="1">
      <c r="A126" s="141">
        <v>1</v>
      </c>
      <c r="B126" s="166"/>
      <c r="C126" s="166"/>
      <c r="D126" s="166"/>
      <c r="E126" s="166"/>
      <c r="F126" s="166"/>
      <c r="G126" s="166"/>
      <c r="H126" s="342"/>
      <c r="I126" s="173">
        <v>323</v>
      </c>
      <c r="J126" s="176" t="s">
        <v>101</v>
      </c>
      <c r="K126" s="164">
        <f>SUM(K127)</f>
        <v>50000</v>
      </c>
      <c r="L126" s="164">
        <f>SUM(L127)</f>
        <v>16000</v>
      </c>
      <c r="M126" s="164">
        <f>SUM(M127)</f>
        <v>15525</v>
      </c>
      <c r="N126" s="308">
        <f t="shared" si="9"/>
        <v>31.05</v>
      </c>
      <c r="O126" s="308">
        <f t="shared" si="12"/>
        <v>97.03125</v>
      </c>
    </row>
    <row r="127" spans="1:15" ht="12.75" customHeight="1">
      <c r="A127" s="141"/>
      <c r="B127" s="141"/>
      <c r="C127" s="141"/>
      <c r="D127" s="141"/>
      <c r="E127" s="141"/>
      <c r="F127" s="141"/>
      <c r="G127" s="141"/>
      <c r="H127" s="334" t="s">
        <v>432</v>
      </c>
      <c r="I127" s="159">
        <v>3232</v>
      </c>
      <c r="J127" s="160" t="s">
        <v>103</v>
      </c>
      <c r="K127" s="161">
        <v>50000</v>
      </c>
      <c r="L127" s="161">
        <v>16000</v>
      </c>
      <c r="M127" s="137">
        <v>15525</v>
      </c>
      <c r="N127" s="308">
        <f t="shared" si="9"/>
        <v>31.05</v>
      </c>
      <c r="O127" s="308">
        <f t="shared" si="12"/>
        <v>97.03125</v>
      </c>
    </row>
    <row r="128" spans="1:15" ht="12.75" customHeight="1">
      <c r="A128" s="141"/>
      <c r="B128" s="141"/>
      <c r="C128" s="141"/>
      <c r="D128" s="141"/>
      <c r="E128" s="141"/>
      <c r="F128" s="141"/>
      <c r="G128" s="141"/>
      <c r="H128" s="338" t="s">
        <v>325</v>
      </c>
      <c r="I128" s="379" t="s">
        <v>235</v>
      </c>
      <c r="J128" s="379"/>
      <c r="K128" s="132">
        <f aca="true" t="shared" si="16" ref="K128:M129">SUM(K129)</f>
        <v>78000</v>
      </c>
      <c r="L128" s="132">
        <f t="shared" si="16"/>
        <v>105000</v>
      </c>
      <c r="M128" s="132">
        <f t="shared" si="16"/>
        <v>73964</v>
      </c>
      <c r="N128" s="308">
        <f t="shared" si="9"/>
        <v>94.82564102564103</v>
      </c>
      <c r="O128" s="308">
        <f t="shared" si="12"/>
        <v>70.44190476190477</v>
      </c>
    </row>
    <row r="129" spans="1:15" ht="12.75">
      <c r="A129" s="141"/>
      <c r="B129" s="141"/>
      <c r="C129" s="141"/>
      <c r="D129" s="141"/>
      <c r="E129" s="141"/>
      <c r="F129" s="141"/>
      <c r="G129" s="141"/>
      <c r="H129" s="334"/>
      <c r="I129" s="150">
        <v>3</v>
      </c>
      <c r="J129" s="151" t="s">
        <v>180</v>
      </c>
      <c r="K129" s="136">
        <f t="shared" si="16"/>
        <v>78000</v>
      </c>
      <c r="L129" s="136">
        <f t="shared" si="16"/>
        <v>105000</v>
      </c>
      <c r="M129" s="136">
        <f t="shared" si="16"/>
        <v>73964</v>
      </c>
      <c r="N129" s="308">
        <f t="shared" si="9"/>
        <v>94.82564102564103</v>
      </c>
      <c r="O129" s="308">
        <f t="shared" si="12"/>
        <v>70.44190476190477</v>
      </c>
    </row>
    <row r="130" spans="1:15" ht="12.75" customHeight="1">
      <c r="A130" s="141"/>
      <c r="B130" s="141"/>
      <c r="C130" s="141"/>
      <c r="D130" s="141"/>
      <c r="E130" s="141"/>
      <c r="F130" s="141"/>
      <c r="G130" s="141"/>
      <c r="H130" s="334"/>
      <c r="I130" s="152">
        <v>32</v>
      </c>
      <c r="J130" s="127" t="s">
        <v>90</v>
      </c>
      <c r="K130" s="164">
        <f>SUM(K131+K134)</f>
        <v>78000</v>
      </c>
      <c r="L130" s="164">
        <f>SUM(L131+L134)</f>
        <v>105000</v>
      </c>
      <c r="M130" s="164">
        <f>SUM(M131+M134)</f>
        <v>73964</v>
      </c>
      <c r="N130" s="308">
        <f t="shared" si="9"/>
        <v>94.82564102564103</v>
      </c>
      <c r="O130" s="308">
        <f t="shared" si="12"/>
        <v>70.44190476190477</v>
      </c>
    </row>
    <row r="131" spans="1:15" ht="12.75" customHeight="1">
      <c r="A131" s="141">
        <v>1</v>
      </c>
      <c r="B131" s="141"/>
      <c r="C131" s="141">
        <v>4</v>
      </c>
      <c r="D131" s="141"/>
      <c r="E131" s="141"/>
      <c r="F131" s="141"/>
      <c r="G131" s="141"/>
      <c r="H131" s="334"/>
      <c r="I131" s="152">
        <v>322</v>
      </c>
      <c r="J131" s="127" t="s">
        <v>95</v>
      </c>
      <c r="K131" s="164">
        <f>SUM(K132+K133)</f>
        <v>48000</v>
      </c>
      <c r="L131" s="164">
        <f>SUM(L132+L133)</f>
        <v>54000</v>
      </c>
      <c r="M131" s="164">
        <f>SUM(M132+M133)</f>
        <v>23339</v>
      </c>
      <c r="N131" s="308">
        <f t="shared" si="9"/>
        <v>48.62291666666667</v>
      </c>
      <c r="O131" s="308">
        <f t="shared" si="12"/>
        <v>43.22037037037037</v>
      </c>
    </row>
    <row r="132" spans="1:15" ht="12.75" customHeight="1">
      <c r="A132" s="141"/>
      <c r="B132" s="141"/>
      <c r="C132" s="141"/>
      <c r="D132" s="141"/>
      <c r="E132" s="141"/>
      <c r="F132" s="141"/>
      <c r="G132" s="141"/>
      <c r="H132" s="334" t="s">
        <v>433</v>
      </c>
      <c r="I132" s="172">
        <v>3223</v>
      </c>
      <c r="J132" s="175" t="s">
        <v>97</v>
      </c>
      <c r="K132" s="161">
        <v>18000</v>
      </c>
      <c r="L132" s="161">
        <v>24000</v>
      </c>
      <c r="M132" s="137">
        <v>23339</v>
      </c>
      <c r="N132" s="308">
        <f t="shared" si="9"/>
        <v>129.66111111111113</v>
      </c>
      <c r="O132" s="308">
        <f t="shared" si="12"/>
        <v>97.24583333333334</v>
      </c>
    </row>
    <row r="133" spans="1:15" ht="12.75" customHeight="1">
      <c r="A133" s="141"/>
      <c r="B133" s="141"/>
      <c r="C133" s="141"/>
      <c r="D133" s="141"/>
      <c r="E133" s="141"/>
      <c r="F133" s="141"/>
      <c r="G133" s="141"/>
      <c r="H133" s="334" t="s">
        <v>434</v>
      </c>
      <c r="I133" s="172">
        <v>3224</v>
      </c>
      <c r="J133" s="175" t="s">
        <v>223</v>
      </c>
      <c r="K133" s="161">
        <v>30000</v>
      </c>
      <c r="L133" s="161">
        <v>30000</v>
      </c>
      <c r="M133" s="137">
        <v>0</v>
      </c>
      <c r="N133" s="308">
        <f t="shared" si="9"/>
        <v>0</v>
      </c>
      <c r="O133" s="308">
        <f t="shared" si="12"/>
        <v>0</v>
      </c>
    </row>
    <row r="134" spans="1:15" s="218" customFormat="1" ht="12.75" customHeight="1">
      <c r="A134" s="215"/>
      <c r="B134" s="215"/>
      <c r="C134" s="215"/>
      <c r="D134" s="215"/>
      <c r="E134" s="215"/>
      <c r="F134" s="215"/>
      <c r="G134" s="215"/>
      <c r="H134" s="345"/>
      <c r="I134" s="216">
        <v>323</v>
      </c>
      <c r="J134" s="217" t="s">
        <v>101</v>
      </c>
      <c r="K134" s="222">
        <f>SUM(K135)</f>
        <v>30000</v>
      </c>
      <c r="L134" s="222">
        <f>SUM(L135)</f>
        <v>51000</v>
      </c>
      <c r="M134" s="222">
        <f>SUM(M135)</f>
        <v>50625</v>
      </c>
      <c r="N134" s="308">
        <f t="shared" si="9"/>
        <v>168.75</v>
      </c>
      <c r="O134" s="308">
        <f t="shared" si="12"/>
        <v>99.26470588235294</v>
      </c>
    </row>
    <row r="135" spans="1:15" s="209" customFormat="1" ht="12.75" customHeight="1">
      <c r="A135" s="204"/>
      <c r="B135" s="204"/>
      <c r="C135" s="204"/>
      <c r="D135" s="204"/>
      <c r="E135" s="204"/>
      <c r="F135" s="204"/>
      <c r="G135" s="204"/>
      <c r="H135" s="344" t="s">
        <v>435</v>
      </c>
      <c r="I135" s="223">
        <v>3232</v>
      </c>
      <c r="J135" s="224" t="s">
        <v>103</v>
      </c>
      <c r="K135" s="207">
        <v>30000</v>
      </c>
      <c r="L135" s="207">
        <v>51000</v>
      </c>
      <c r="M135" s="208">
        <v>50625</v>
      </c>
      <c r="N135" s="308">
        <f t="shared" si="9"/>
        <v>168.75</v>
      </c>
      <c r="O135" s="308">
        <f t="shared" si="12"/>
        <v>99.26470588235294</v>
      </c>
    </row>
    <row r="136" spans="1:15" s="218" customFormat="1" ht="12.75" customHeight="1">
      <c r="A136" s="215"/>
      <c r="B136" s="215"/>
      <c r="C136" s="215"/>
      <c r="D136" s="215"/>
      <c r="E136" s="215"/>
      <c r="F136" s="215"/>
      <c r="G136" s="215"/>
      <c r="H136" s="346" t="s">
        <v>326</v>
      </c>
      <c r="I136" s="384" t="s">
        <v>236</v>
      </c>
      <c r="J136" s="384"/>
      <c r="K136" s="222">
        <f>SUM(K137)</f>
        <v>10000</v>
      </c>
      <c r="L136" s="222">
        <f aca="true" t="shared" si="17" ref="L136:M139">SUM(L137)</f>
        <v>12000</v>
      </c>
      <c r="M136" s="222">
        <f t="shared" si="17"/>
        <v>11187</v>
      </c>
      <c r="N136" s="308">
        <f t="shared" si="9"/>
        <v>111.87</v>
      </c>
      <c r="O136" s="308">
        <f t="shared" si="12"/>
        <v>93.22500000000001</v>
      </c>
    </row>
    <row r="137" spans="1:15" s="218" customFormat="1" ht="12.75" customHeight="1">
      <c r="A137" s="215"/>
      <c r="B137" s="215"/>
      <c r="C137" s="215"/>
      <c r="D137" s="215"/>
      <c r="E137" s="215"/>
      <c r="F137" s="215"/>
      <c r="G137" s="215"/>
      <c r="H137" s="345"/>
      <c r="I137" s="216">
        <v>3</v>
      </c>
      <c r="J137" s="217" t="s">
        <v>180</v>
      </c>
      <c r="K137" s="222">
        <f>SUM(K138)</f>
        <v>10000</v>
      </c>
      <c r="L137" s="222">
        <f t="shared" si="17"/>
        <v>12000</v>
      </c>
      <c r="M137" s="222">
        <f t="shared" si="17"/>
        <v>11187</v>
      </c>
      <c r="N137" s="308">
        <f t="shared" si="9"/>
        <v>111.87</v>
      </c>
      <c r="O137" s="308">
        <f t="shared" si="12"/>
        <v>93.22500000000001</v>
      </c>
    </row>
    <row r="138" spans="1:15" s="218" customFormat="1" ht="12.75" customHeight="1">
      <c r="A138" s="215"/>
      <c r="B138" s="215"/>
      <c r="C138" s="215"/>
      <c r="D138" s="215"/>
      <c r="E138" s="215"/>
      <c r="F138" s="215"/>
      <c r="G138" s="215"/>
      <c r="H138" s="345"/>
      <c r="I138" s="216">
        <v>32</v>
      </c>
      <c r="J138" s="217" t="s">
        <v>90</v>
      </c>
      <c r="K138" s="222">
        <f>SUM(K139)</f>
        <v>10000</v>
      </c>
      <c r="L138" s="222">
        <f t="shared" si="17"/>
        <v>12000</v>
      </c>
      <c r="M138" s="222">
        <f t="shared" si="17"/>
        <v>11187</v>
      </c>
      <c r="N138" s="308">
        <f t="shared" si="9"/>
        <v>111.87</v>
      </c>
      <c r="O138" s="308">
        <f t="shared" si="12"/>
        <v>93.22500000000001</v>
      </c>
    </row>
    <row r="139" spans="1:15" s="218" customFormat="1" ht="12.75" customHeight="1">
      <c r="A139" s="215"/>
      <c r="B139" s="215"/>
      <c r="C139" s="215"/>
      <c r="D139" s="215"/>
      <c r="E139" s="215"/>
      <c r="F139" s="215"/>
      <c r="G139" s="215"/>
      <c r="H139" s="345"/>
      <c r="I139" s="216">
        <v>323</v>
      </c>
      <c r="J139" s="217" t="s">
        <v>101</v>
      </c>
      <c r="K139" s="222">
        <f>SUM(K140)</f>
        <v>10000</v>
      </c>
      <c r="L139" s="222">
        <f t="shared" si="17"/>
        <v>12000</v>
      </c>
      <c r="M139" s="222">
        <f t="shared" si="17"/>
        <v>11187</v>
      </c>
      <c r="N139" s="308">
        <f t="shared" si="9"/>
        <v>111.87</v>
      </c>
      <c r="O139" s="308">
        <f t="shared" si="12"/>
        <v>93.22500000000001</v>
      </c>
    </row>
    <row r="140" spans="1:15" s="209" customFormat="1" ht="12.75" customHeight="1">
      <c r="A140" s="204"/>
      <c r="B140" s="204"/>
      <c r="C140" s="204"/>
      <c r="D140" s="204"/>
      <c r="E140" s="204"/>
      <c r="F140" s="204"/>
      <c r="G140" s="204"/>
      <c r="H140" s="344" t="s">
        <v>436</v>
      </c>
      <c r="I140" s="223">
        <v>3237</v>
      </c>
      <c r="J140" s="224" t="s">
        <v>237</v>
      </c>
      <c r="K140" s="207">
        <v>10000</v>
      </c>
      <c r="L140" s="207">
        <v>12000</v>
      </c>
      <c r="M140" s="208">
        <v>11187</v>
      </c>
      <c r="N140" s="308">
        <f t="shared" si="9"/>
        <v>111.87</v>
      </c>
      <c r="O140" s="308">
        <f t="shared" si="12"/>
        <v>93.22500000000001</v>
      </c>
    </row>
    <row r="141" spans="1:15" s="24" customFormat="1" ht="14.25" customHeight="1">
      <c r="A141" s="166"/>
      <c r="B141" s="166"/>
      <c r="C141" s="166"/>
      <c r="D141" s="166"/>
      <c r="E141" s="166"/>
      <c r="F141" s="166"/>
      <c r="G141" s="166"/>
      <c r="H141" s="338" t="s">
        <v>327</v>
      </c>
      <c r="I141" s="381" t="s">
        <v>238</v>
      </c>
      <c r="J141" s="381"/>
      <c r="K141" s="169">
        <f aca="true" t="shared" si="18" ref="K141:M143">SUM(K142)</f>
        <v>350000</v>
      </c>
      <c r="L141" s="169">
        <f t="shared" si="18"/>
        <v>190000</v>
      </c>
      <c r="M141" s="169">
        <f t="shared" si="18"/>
        <v>182990</v>
      </c>
      <c r="N141" s="308">
        <f t="shared" si="9"/>
        <v>52.28285714285714</v>
      </c>
      <c r="O141" s="308">
        <f t="shared" si="12"/>
        <v>96.31052631578947</v>
      </c>
    </row>
    <row r="142" spans="1:15" s="24" customFormat="1" ht="11.25" customHeight="1">
      <c r="A142" s="166"/>
      <c r="B142" s="166"/>
      <c r="C142" s="166"/>
      <c r="D142" s="166"/>
      <c r="E142" s="166"/>
      <c r="F142" s="166"/>
      <c r="G142" s="166"/>
      <c r="H142" s="334"/>
      <c r="I142" s="150">
        <v>4</v>
      </c>
      <c r="J142" s="151" t="s">
        <v>192</v>
      </c>
      <c r="K142" s="136">
        <f t="shared" si="18"/>
        <v>350000</v>
      </c>
      <c r="L142" s="136">
        <f t="shared" si="18"/>
        <v>190000</v>
      </c>
      <c r="M142" s="136">
        <f t="shared" si="18"/>
        <v>182990</v>
      </c>
      <c r="N142" s="308">
        <f t="shared" si="9"/>
        <v>52.28285714285714</v>
      </c>
      <c r="O142" s="308">
        <f t="shared" si="12"/>
        <v>96.31052631578947</v>
      </c>
    </row>
    <row r="143" spans="1:15" ht="12.75" customHeight="1">
      <c r="A143" s="141"/>
      <c r="B143" s="141"/>
      <c r="C143" s="141"/>
      <c r="D143" s="141"/>
      <c r="E143" s="141"/>
      <c r="F143" s="141"/>
      <c r="G143" s="141"/>
      <c r="H143" s="334"/>
      <c r="I143" s="180">
        <v>45</v>
      </c>
      <c r="J143" s="181" t="s">
        <v>199</v>
      </c>
      <c r="K143" s="164">
        <f t="shared" si="18"/>
        <v>350000</v>
      </c>
      <c r="L143" s="164">
        <f t="shared" si="18"/>
        <v>190000</v>
      </c>
      <c r="M143" s="164">
        <f t="shared" si="18"/>
        <v>182990</v>
      </c>
      <c r="N143" s="308">
        <f t="shared" si="9"/>
        <v>52.28285714285714</v>
      </c>
      <c r="O143" s="308">
        <f t="shared" si="12"/>
        <v>96.31052631578947</v>
      </c>
    </row>
    <row r="144" spans="1:15" ht="12.75" customHeight="1">
      <c r="A144" s="141"/>
      <c r="B144" s="141"/>
      <c r="C144" s="141">
        <v>4</v>
      </c>
      <c r="D144" s="141">
        <v>5</v>
      </c>
      <c r="E144" s="141"/>
      <c r="F144" s="141"/>
      <c r="G144" s="141"/>
      <c r="H144" s="334"/>
      <c r="I144" s="180">
        <v>451</v>
      </c>
      <c r="J144" s="181" t="s">
        <v>148</v>
      </c>
      <c r="K144" s="164">
        <f>SUM(K145+K146)</f>
        <v>350000</v>
      </c>
      <c r="L144" s="164">
        <f>SUM(L145+L146)</f>
        <v>190000</v>
      </c>
      <c r="M144" s="164">
        <f>SUM(M145+M146)</f>
        <v>182990</v>
      </c>
      <c r="N144" s="308">
        <f t="shared" si="9"/>
        <v>52.28285714285714</v>
      </c>
      <c r="O144" s="308">
        <f t="shared" si="12"/>
        <v>96.31052631578947</v>
      </c>
    </row>
    <row r="145" spans="1:15" ht="12.75" customHeight="1">
      <c r="A145" s="141"/>
      <c r="B145" s="141"/>
      <c r="C145" s="141"/>
      <c r="D145" s="141"/>
      <c r="E145" s="141"/>
      <c r="F145" s="141"/>
      <c r="G145" s="141"/>
      <c r="H145" s="334" t="s">
        <v>437</v>
      </c>
      <c r="I145" s="159">
        <v>4511</v>
      </c>
      <c r="J145" s="170" t="s">
        <v>560</v>
      </c>
      <c r="K145" s="161">
        <v>200000</v>
      </c>
      <c r="L145" s="161">
        <v>30000</v>
      </c>
      <c r="M145" s="137">
        <v>28978</v>
      </c>
      <c r="N145" s="308">
        <f t="shared" si="9"/>
        <v>14.488999999999999</v>
      </c>
      <c r="O145" s="308">
        <f t="shared" si="12"/>
        <v>96.59333333333333</v>
      </c>
    </row>
    <row r="146" spans="1:15" ht="12.75" customHeight="1">
      <c r="A146" s="141"/>
      <c r="B146" s="141"/>
      <c r="C146" s="141"/>
      <c r="D146" s="141"/>
      <c r="E146" s="141"/>
      <c r="F146" s="141"/>
      <c r="G146" s="141"/>
      <c r="H146" s="334" t="s">
        <v>438</v>
      </c>
      <c r="I146" s="159">
        <v>4511</v>
      </c>
      <c r="J146" s="170" t="s">
        <v>439</v>
      </c>
      <c r="K146" s="161">
        <v>150000</v>
      </c>
      <c r="L146" s="161">
        <v>160000</v>
      </c>
      <c r="M146" s="137">
        <v>154012</v>
      </c>
      <c r="N146" s="308"/>
      <c r="O146" s="308"/>
    </row>
    <row r="147" spans="1:15" ht="12.75" customHeight="1">
      <c r="A147" s="141"/>
      <c r="B147" s="141"/>
      <c r="C147" s="141"/>
      <c r="D147" s="141"/>
      <c r="E147" s="141"/>
      <c r="F147" s="141"/>
      <c r="G147" s="141"/>
      <c r="H147" s="338" t="s">
        <v>328</v>
      </c>
      <c r="I147" s="385" t="s">
        <v>239</v>
      </c>
      <c r="J147" s="385"/>
      <c r="K147" s="132">
        <f aca="true" t="shared" si="19" ref="K147:M149">K148</f>
        <v>130000</v>
      </c>
      <c r="L147" s="132">
        <f t="shared" si="19"/>
        <v>136500</v>
      </c>
      <c r="M147" s="132">
        <f t="shared" si="19"/>
        <v>134602</v>
      </c>
      <c r="N147" s="308">
        <f aca="true" t="shared" si="20" ref="N147:N217">SUM(M147/K147)*100</f>
        <v>103.54</v>
      </c>
      <c r="O147" s="308">
        <f t="shared" si="12"/>
        <v>98.60952380952381</v>
      </c>
    </row>
    <row r="148" spans="1:15" ht="12.75">
      <c r="A148" s="141"/>
      <c r="B148" s="141"/>
      <c r="C148" s="141"/>
      <c r="D148" s="141"/>
      <c r="E148" s="141"/>
      <c r="F148" s="141"/>
      <c r="G148" s="141"/>
      <c r="H148" s="334"/>
      <c r="I148" s="150">
        <v>4</v>
      </c>
      <c r="J148" s="151" t="s">
        <v>192</v>
      </c>
      <c r="K148" s="225">
        <f t="shared" si="19"/>
        <v>130000</v>
      </c>
      <c r="L148" s="225">
        <f t="shared" si="19"/>
        <v>136500</v>
      </c>
      <c r="M148" s="225">
        <f t="shared" si="19"/>
        <v>134602</v>
      </c>
      <c r="N148" s="308">
        <f t="shared" si="20"/>
        <v>103.54</v>
      </c>
      <c r="O148" s="308">
        <f t="shared" si="12"/>
        <v>98.60952380952381</v>
      </c>
    </row>
    <row r="149" spans="1:15" ht="12.75">
      <c r="A149" s="141"/>
      <c r="B149" s="141"/>
      <c r="C149" s="141"/>
      <c r="D149" s="141"/>
      <c r="E149" s="141"/>
      <c r="F149" s="141"/>
      <c r="G149" s="141"/>
      <c r="H149" s="334"/>
      <c r="I149" s="150">
        <v>42</v>
      </c>
      <c r="J149" s="151" t="s">
        <v>240</v>
      </c>
      <c r="K149" s="225">
        <f t="shared" si="19"/>
        <v>130000</v>
      </c>
      <c r="L149" s="225">
        <f t="shared" si="19"/>
        <v>136500</v>
      </c>
      <c r="M149" s="225">
        <f t="shared" si="19"/>
        <v>134602</v>
      </c>
      <c r="N149" s="308">
        <f t="shared" si="20"/>
        <v>103.54</v>
      </c>
      <c r="O149" s="308">
        <f t="shared" si="12"/>
        <v>98.60952380952381</v>
      </c>
    </row>
    <row r="150" spans="1:15" ht="12.75">
      <c r="A150" s="141"/>
      <c r="B150" s="141"/>
      <c r="C150" s="141"/>
      <c r="D150" s="141"/>
      <c r="E150" s="141"/>
      <c r="F150" s="141"/>
      <c r="G150" s="141"/>
      <c r="H150" s="334"/>
      <c r="I150" s="150">
        <v>426</v>
      </c>
      <c r="J150" s="151" t="s">
        <v>241</v>
      </c>
      <c r="K150" s="225">
        <f>SUM(K151:K155)</f>
        <v>130000</v>
      </c>
      <c r="L150" s="225">
        <f>SUM(L151:L155)</f>
        <v>136500</v>
      </c>
      <c r="M150" s="225">
        <f>SUM(M151:M155)</f>
        <v>134602</v>
      </c>
      <c r="N150" s="308">
        <f t="shared" si="20"/>
        <v>103.54</v>
      </c>
      <c r="O150" s="308">
        <f t="shared" si="12"/>
        <v>98.60952380952381</v>
      </c>
    </row>
    <row r="151" spans="1:15" ht="12.75">
      <c r="A151" s="141"/>
      <c r="B151" s="141"/>
      <c r="C151" s="141"/>
      <c r="D151" s="141"/>
      <c r="E151" s="141"/>
      <c r="F151" s="141"/>
      <c r="G151" s="141"/>
      <c r="H151" s="334" t="s">
        <v>440</v>
      </c>
      <c r="I151" s="243">
        <v>4264</v>
      </c>
      <c r="J151" s="244" t="s">
        <v>445</v>
      </c>
      <c r="K151" s="177"/>
      <c r="L151" s="177">
        <v>5000</v>
      </c>
      <c r="M151" s="177">
        <v>4125</v>
      </c>
      <c r="N151" s="308"/>
      <c r="O151" s="308">
        <f t="shared" si="12"/>
        <v>82.5</v>
      </c>
    </row>
    <row r="152" spans="1:15" ht="12.75">
      <c r="A152" s="141"/>
      <c r="B152" s="141"/>
      <c r="C152" s="141"/>
      <c r="D152" s="141"/>
      <c r="E152" s="141"/>
      <c r="F152" s="141"/>
      <c r="G152" s="141"/>
      <c r="H152" s="334" t="s">
        <v>441</v>
      </c>
      <c r="I152" s="243">
        <v>4264</v>
      </c>
      <c r="J152" s="244" t="s">
        <v>446</v>
      </c>
      <c r="K152" s="177">
        <v>130000</v>
      </c>
      <c r="L152" s="177">
        <v>112000</v>
      </c>
      <c r="M152" s="177">
        <v>111625</v>
      </c>
      <c r="N152" s="308"/>
      <c r="O152" s="308">
        <f t="shared" si="12"/>
        <v>99.66517857142857</v>
      </c>
    </row>
    <row r="153" spans="1:15" ht="12.75">
      <c r="A153" s="141"/>
      <c r="B153" s="141"/>
      <c r="C153" s="141"/>
      <c r="D153" s="141"/>
      <c r="E153" s="141"/>
      <c r="F153" s="141"/>
      <c r="G153" s="141"/>
      <c r="H153" s="334" t="s">
        <v>442</v>
      </c>
      <c r="I153" s="243">
        <v>4264</v>
      </c>
      <c r="J153" s="244" t="s">
        <v>447</v>
      </c>
      <c r="K153" s="177"/>
      <c r="L153" s="177">
        <v>12000</v>
      </c>
      <c r="M153" s="177">
        <v>11352</v>
      </c>
      <c r="N153" s="308"/>
      <c r="O153" s="308">
        <f t="shared" si="12"/>
        <v>94.6</v>
      </c>
    </row>
    <row r="154" spans="1:15" ht="12.75">
      <c r="A154" s="141"/>
      <c r="B154" s="141"/>
      <c r="C154" s="141"/>
      <c r="D154" s="141"/>
      <c r="E154" s="141"/>
      <c r="F154" s="141"/>
      <c r="G154" s="141"/>
      <c r="H154" s="334" t="s">
        <v>443</v>
      </c>
      <c r="I154" s="243">
        <v>4264</v>
      </c>
      <c r="J154" s="244" t="s">
        <v>448</v>
      </c>
      <c r="K154" s="177">
        <v>0</v>
      </c>
      <c r="L154" s="177">
        <v>0</v>
      </c>
      <c r="M154" s="177">
        <v>0</v>
      </c>
      <c r="N154" s="308">
        <v>0</v>
      </c>
      <c r="O154" s="308">
        <v>0</v>
      </c>
    </row>
    <row r="155" spans="1:15" ht="11.25" customHeight="1">
      <c r="A155" s="204"/>
      <c r="B155" s="204"/>
      <c r="C155" s="204"/>
      <c r="D155" s="204"/>
      <c r="E155" s="204"/>
      <c r="F155" s="204"/>
      <c r="G155" s="204"/>
      <c r="H155" s="344" t="s">
        <v>444</v>
      </c>
      <c r="I155" s="159">
        <v>4264</v>
      </c>
      <c r="J155" s="160" t="s">
        <v>449</v>
      </c>
      <c r="K155" s="177">
        <v>0</v>
      </c>
      <c r="L155" s="177">
        <v>7500</v>
      </c>
      <c r="M155" s="137">
        <v>7500</v>
      </c>
      <c r="N155" s="308">
        <v>0</v>
      </c>
      <c r="O155" s="308">
        <f t="shared" si="12"/>
        <v>100</v>
      </c>
    </row>
    <row r="156" spans="1:15" ht="12.75" customHeight="1">
      <c r="A156" s="215"/>
      <c r="B156" s="215"/>
      <c r="C156" s="215"/>
      <c r="D156" s="215"/>
      <c r="E156" s="215"/>
      <c r="F156" s="215"/>
      <c r="G156" s="215"/>
      <c r="H156" s="338" t="s">
        <v>329</v>
      </c>
      <c r="I156" s="381" t="s">
        <v>242</v>
      </c>
      <c r="J156" s="381"/>
      <c r="K156" s="169">
        <f aca="true" t="shared" si="21" ref="K156:M159">SUM(K157)</f>
        <v>210000</v>
      </c>
      <c r="L156" s="169">
        <f t="shared" si="21"/>
        <v>310000</v>
      </c>
      <c r="M156" s="169">
        <f t="shared" si="21"/>
        <v>308532</v>
      </c>
      <c r="N156" s="308">
        <v>0</v>
      </c>
      <c r="O156" s="308">
        <f t="shared" si="12"/>
        <v>99.52645161290322</v>
      </c>
    </row>
    <row r="157" spans="1:17" ht="12.75" customHeight="1">
      <c r="A157" s="215"/>
      <c r="B157" s="215"/>
      <c r="C157" s="215"/>
      <c r="D157" s="215"/>
      <c r="E157" s="215"/>
      <c r="F157" s="215"/>
      <c r="G157" s="215"/>
      <c r="H157" s="342"/>
      <c r="I157" s="150">
        <v>4</v>
      </c>
      <c r="J157" s="151" t="s">
        <v>192</v>
      </c>
      <c r="K157" s="136">
        <f t="shared" si="21"/>
        <v>210000</v>
      </c>
      <c r="L157" s="136">
        <f t="shared" si="21"/>
        <v>310000</v>
      </c>
      <c r="M157" s="136">
        <f t="shared" si="21"/>
        <v>308532</v>
      </c>
      <c r="N157" s="308">
        <v>0</v>
      </c>
      <c r="O157" s="308">
        <f t="shared" si="12"/>
        <v>99.52645161290322</v>
      </c>
      <c r="Q157" s="16"/>
    </row>
    <row r="158" spans="1:15" ht="12.75" customHeight="1">
      <c r="A158" s="204"/>
      <c r="B158" s="204"/>
      <c r="C158" s="204"/>
      <c r="D158" s="204"/>
      <c r="E158" s="204"/>
      <c r="F158" s="204"/>
      <c r="G158" s="204"/>
      <c r="H158" s="334"/>
      <c r="I158" s="226">
        <v>42</v>
      </c>
      <c r="J158" s="127" t="s">
        <v>243</v>
      </c>
      <c r="K158" s="169">
        <f t="shared" si="21"/>
        <v>210000</v>
      </c>
      <c r="L158" s="169">
        <f t="shared" si="21"/>
        <v>310000</v>
      </c>
      <c r="M158" s="169">
        <f t="shared" si="21"/>
        <v>308532</v>
      </c>
      <c r="N158" s="308">
        <v>0</v>
      </c>
      <c r="O158" s="308">
        <f t="shared" si="12"/>
        <v>99.52645161290322</v>
      </c>
    </row>
    <row r="159" spans="1:15" ht="12.75" customHeight="1">
      <c r="A159" s="204"/>
      <c r="B159" s="204"/>
      <c r="C159" s="204"/>
      <c r="D159" s="204">
        <v>5</v>
      </c>
      <c r="E159" s="204"/>
      <c r="F159" s="204"/>
      <c r="G159" s="204"/>
      <c r="H159" s="334"/>
      <c r="I159" s="226">
        <v>421</v>
      </c>
      <c r="J159" s="127" t="s">
        <v>137</v>
      </c>
      <c r="K159" s="169">
        <f>SUM(K160)</f>
        <v>210000</v>
      </c>
      <c r="L159" s="169">
        <f t="shared" si="21"/>
        <v>310000</v>
      </c>
      <c r="M159" s="169">
        <f t="shared" si="21"/>
        <v>308532</v>
      </c>
      <c r="N159" s="308">
        <v>0</v>
      </c>
      <c r="O159" s="308">
        <f t="shared" si="12"/>
        <v>99.52645161290322</v>
      </c>
    </row>
    <row r="160" spans="1:15" ht="12.75" customHeight="1">
      <c r="A160" s="204"/>
      <c r="B160" s="204"/>
      <c r="C160" s="204"/>
      <c r="D160" s="204"/>
      <c r="E160" s="204"/>
      <c r="F160" s="204"/>
      <c r="G160" s="204"/>
      <c r="H160" s="334" t="s">
        <v>450</v>
      </c>
      <c r="I160" s="172">
        <v>4212</v>
      </c>
      <c r="J160" s="157" t="s">
        <v>451</v>
      </c>
      <c r="K160" s="161">
        <v>210000</v>
      </c>
      <c r="L160" s="161">
        <v>310000</v>
      </c>
      <c r="M160" s="137">
        <v>308532</v>
      </c>
      <c r="N160" s="308">
        <v>0</v>
      </c>
      <c r="O160" s="308">
        <f t="shared" si="12"/>
        <v>99.52645161290322</v>
      </c>
    </row>
    <row r="161" spans="1:15" s="218" customFormat="1" ht="12.75" customHeight="1">
      <c r="A161" s="215"/>
      <c r="B161" s="215"/>
      <c r="C161" s="215"/>
      <c r="D161" s="215"/>
      <c r="E161" s="215"/>
      <c r="F161" s="215"/>
      <c r="G161" s="215"/>
      <c r="H161" s="346" t="s">
        <v>331</v>
      </c>
      <c r="I161" s="384" t="s">
        <v>244</v>
      </c>
      <c r="J161" s="384"/>
      <c r="K161" s="222">
        <f>SUM(K162)</f>
        <v>270000</v>
      </c>
      <c r="L161" s="222">
        <f aca="true" t="shared" si="22" ref="L161:M164">SUM(L162)</f>
        <v>270000</v>
      </c>
      <c r="M161" s="222">
        <f t="shared" si="22"/>
        <v>250208</v>
      </c>
      <c r="N161" s="308">
        <f t="shared" si="20"/>
        <v>92.66962962962964</v>
      </c>
      <c r="O161" s="308">
        <f t="shared" si="12"/>
        <v>92.66962962962964</v>
      </c>
    </row>
    <row r="162" spans="1:15" s="218" customFormat="1" ht="12.75" customHeight="1">
      <c r="A162" s="215"/>
      <c r="B162" s="215"/>
      <c r="C162" s="215"/>
      <c r="D162" s="215"/>
      <c r="E162" s="215"/>
      <c r="F162" s="215"/>
      <c r="G162" s="215"/>
      <c r="H162" s="345"/>
      <c r="I162" s="216">
        <v>4</v>
      </c>
      <c r="J162" s="227" t="s">
        <v>192</v>
      </c>
      <c r="K162" s="222">
        <f>SUM(K163)</f>
        <v>270000</v>
      </c>
      <c r="L162" s="222">
        <f t="shared" si="22"/>
        <v>270000</v>
      </c>
      <c r="M162" s="222">
        <f t="shared" si="22"/>
        <v>250208</v>
      </c>
      <c r="N162" s="308">
        <f t="shared" si="20"/>
        <v>92.66962962962964</v>
      </c>
      <c r="O162" s="308">
        <f t="shared" si="12"/>
        <v>92.66962962962964</v>
      </c>
    </row>
    <row r="163" spans="1:15" s="218" customFormat="1" ht="12.75" customHeight="1">
      <c r="A163" s="215"/>
      <c r="B163" s="215"/>
      <c r="C163" s="215"/>
      <c r="D163" s="215"/>
      <c r="E163" s="215"/>
      <c r="F163" s="215"/>
      <c r="G163" s="215"/>
      <c r="H163" s="345"/>
      <c r="I163" s="216">
        <v>42</v>
      </c>
      <c r="J163" s="227" t="s">
        <v>240</v>
      </c>
      <c r="K163" s="222">
        <f>SUM(K164)</f>
        <v>270000</v>
      </c>
      <c r="L163" s="222">
        <f t="shared" si="22"/>
        <v>270000</v>
      </c>
      <c r="M163" s="222">
        <f t="shared" si="22"/>
        <v>250208</v>
      </c>
      <c r="N163" s="308">
        <f t="shared" si="20"/>
        <v>92.66962962962964</v>
      </c>
      <c r="O163" s="308">
        <f t="shared" si="12"/>
        <v>92.66962962962964</v>
      </c>
    </row>
    <row r="164" spans="1:15" s="218" customFormat="1" ht="12.75" customHeight="1">
      <c r="A164" s="215"/>
      <c r="B164" s="215"/>
      <c r="C164" s="215"/>
      <c r="D164" s="215"/>
      <c r="E164" s="215"/>
      <c r="F164" s="215"/>
      <c r="G164" s="215"/>
      <c r="H164" s="345"/>
      <c r="I164" s="216">
        <v>421</v>
      </c>
      <c r="J164" s="227" t="s">
        <v>137</v>
      </c>
      <c r="K164" s="222">
        <f>SUM(K165)</f>
        <v>270000</v>
      </c>
      <c r="L164" s="222">
        <f t="shared" si="22"/>
        <v>270000</v>
      </c>
      <c r="M164" s="222">
        <f t="shared" si="22"/>
        <v>250208</v>
      </c>
      <c r="N164" s="308">
        <f t="shared" si="20"/>
        <v>92.66962962962964</v>
      </c>
      <c r="O164" s="308">
        <f t="shared" si="12"/>
        <v>92.66962962962964</v>
      </c>
    </row>
    <row r="165" spans="1:15" s="209" customFormat="1" ht="12.75" customHeight="1">
      <c r="A165" s="204"/>
      <c r="B165" s="204"/>
      <c r="C165" s="204"/>
      <c r="D165" s="204"/>
      <c r="E165" s="204"/>
      <c r="F165" s="204"/>
      <c r="G165" s="204"/>
      <c r="H165" s="344" t="s">
        <v>452</v>
      </c>
      <c r="I165" s="223">
        <v>4214</v>
      </c>
      <c r="J165" s="228" t="s">
        <v>245</v>
      </c>
      <c r="K165" s="207">
        <v>270000</v>
      </c>
      <c r="L165" s="207">
        <v>270000</v>
      </c>
      <c r="M165" s="208">
        <v>250208</v>
      </c>
      <c r="N165" s="308">
        <f t="shared" si="20"/>
        <v>92.66962962962964</v>
      </c>
      <c r="O165" s="308">
        <f t="shared" si="12"/>
        <v>92.66962962962964</v>
      </c>
    </row>
    <row r="166" spans="1:15" ht="14.25" customHeight="1">
      <c r="A166" s="215"/>
      <c r="B166" s="215"/>
      <c r="C166" s="215"/>
      <c r="D166" s="215"/>
      <c r="E166" s="215"/>
      <c r="F166" s="215"/>
      <c r="G166" s="215"/>
      <c r="H166" s="338" t="s">
        <v>330</v>
      </c>
      <c r="I166" s="381" t="s">
        <v>246</v>
      </c>
      <c r="J166" s="381"/>
      <c r="K166" s="169">
        <f aca="true" t="shared" si="23" ref="K166:M167">SUM(K167)</f>
        <v>490000</v>
      </c>
      <c r="L166" s="169">
        <f t="shared" si="23"/>
        <v>605000</v>
      </c>
      <c r="M166" s="169">
        <f t="shared" si="23"/>
        <v>586528</v>
      </c>
      <c r="N166" s="308">
        <f t="shared" si="20"/>
        <v>119.69959183673468</v>
      </c>
      <c r="O166" s="308">
        <f t="shared" si="12"/>
        <v>96.94677685950414</v>
      </c>
    </row>
    <row r="167" spans="1:15" ht="12.75" customHeight="1">
      <c r="A167" s="215"/>
      <c r="B167" s="215"/>
      <c r="C167" s="215"/>
      <c r="D167" s="215"/>
      <c r="E167" s="215"/>
      <c r="F167" s="215"/>
      <c r="G167" s="215"/>
      <c r="H167" s="342"/>
      <c r="I167" s="150">
        <v>4</v>
      </c>
      <c r="J167" s="151" t="s">
        <v>192</v>
      </c>
      <c r="K167" s="136">
        <f t="shared" si="23"/>
        <v>490000</v>
      </c>
      <c r="L167" s="136">
        <f t="shared" si="23"/>
        <v>605000</v>
      </c>
      <c r="M167" s="136">
        <f t="shared" si="23"/>
        <v>586528</v>
      </c>
      <c r="N167" s="308">
        <f t="shared" si="20"/>
        <v>119.69959183673468</v>
      </c>
      <c r="O167" s="308">
        <f t="shared" si="12"/>
        <v>96.94677685950414</v>
      </c>
    </row>
    <row r="168" spans="1:15" ht="12.75" customHeight="1">
      <c r="A168" s="204"/>
      <c r="B168" s="204"/>
      <c r="C168" s="204"/>
      <c r="D168" s="204"/>
      <c r="E168" s="204"/>
      <c r="F168" s="204"/>
      <c r="G168" s="204"/>
      <c r="H168" s="334"/>
      <c r="I168" s="226">
        <v>42</v>
      </c>
      <c r="J168" s="127" t="s">
        <v>243</v>
      </c>
      <c r="K168" s="169">
        <f>SUM(K169+K172)</f>
        <v>490000</v>
      </c>
      <c r="L168" s="169">
        <f>SUM(L169+L172)</f>
        <v>605000</v>
      </c>
      <c r="M168" s="169">
        <f>SUM(M169+M172)</f>
        <v>586528</v>
      </c>
      <c r="N168" s="308">
        <f t="shared" si="20"/>
        <v>119.69959183673468</v>
      </c>
      <c r="O168" s="308">
        <f t="shared" si="12"/>
        <v>96.94677685950414</v>
      </c>
    </row>
    <row r="169" spans="1:15" ht="12.75" customHeight="1">
      <c r="A169" s="204"/>
      <c r="B169" s="204"/>
      <c r="C169" s="141">
        <v>4</v>
      </c>
      <c r="D169" s="204"/>
      <c r="E169" s="204"/>
      <c r="F169" s="204"/>
      <c r="G169" s="204"/>
      <c r="H169" s="334"/>
      <c r="I169" s="226">
        <v>421</v>
      </c>
      <c r="J169" s="127" t="s">
        <v>137</v>
      </c>
      <c r="K169" s="169">
        <f>SUM(K170+K171)</f>
        <v>480000</v>
      </c>
      <c r="L169" s="169">
        <f>SUM(L170+L171)</f>
        <v>590000</v>
      </c>
      <c r="M169" s="169">
        <f>SUM(M170+M171)</f>
        <v>571841</v>
      </c>
      <c r="N169" s="308">
        <f t="shared" si="20"/>
        <v>119.13354166666667</v>
      </c>
      <c r="O169" s="308">
        <f t="shared" si="12"/>
        <v>96.92220338983051</v>
      </c>
    </row>
    <row r="170" spans="1:15" ht="12.75" customHeight="1">
      <c r="A170" s="204"/>
      <c r="B170" s="204"/>
      <c r="C170" s="204"/>
      <c r="D170" s="204"/>
      <c r="E170" s="204"/>
      <c r="F170" s="204"/>
      <c r="G170" s="204"/>
      <c r="H170" s="334" t="s">
        <v>453</v>
      </c>
      <c r="I170" s="172">
        <v>4213</v>
      </c>
      <c r="J170" s="157" t="s">
        <v>454</v>
      </c>
      <c r="K170" s="177">
        <v>280000</v>
      </c>
      <c r="L170" s="177">
        <v>350000</v>
      </c>
      <c r="M170" s="137">
        <v>335121</v>
      </c>
      <c r="N170" s="308">
        <f t="shared" si="20"/>
        <v>119.68607142857144</v>
      </c>
      <c r="O170" s="308">
        <f t="shared" si="12"/>
        <v>95.74885714285715</v>
      </c>
    </row>
    <row r="171" spans="1:15" ht="12.75" customHeight="1">
      <c r="A171" s="204"/>
      <c r="B171" s="204"/>
      <c r="C171" s="204"/>
      <c r="D171" s="204"/>
      <c r="E171" s="204"/>
      <c r="F171" s="204"/>
      <c r="G171" s="204"/>
      <c r="H171" s="334" t="s">
        <v>455</v>
      </c>
      <c r="I171" s="172">
        <v>4214</v>
      </c>
      <c r="J171" s="157" t="s">
        <v>456</v>
      </c>
      <c r="K171" s="177">
        <v>200000</v>
      </c>
      <c r="L171" s="177">
        <v>240000</v>
      </c>
      <c r="M171" s="177">
        <v>236720</v>
      </c>
      <c r="N171" s="308">
        <f t="shared" si="20"/>
        <v>118.36</v>
      </c>
      <c r="O171" s="308">
        <f t="shared" si="12"/>
        <v>98.63333333333333</v>
      </c>
    </row>
    <row r="172" spans="1:15" ht="12.75" customHeight="1">
      <c r="A172" s="204"/>
      <c r="B172" s="204"/>
      <c r="C172" s="204"/>
      <c r="D172" s="204"/>
      <c r="E172" s="204"/>
      <c r="F172" s="204"/>
      <c r="G172" s="204"/>
      <c r="H172" s="334"/>
      <c r="I172" s="173">
        <v>426</v>
      </c>
      <c r="J172" s="174" t="s">
        <v>145</v>
      </c>
      <c r="K172" s="169">
        <f>SUM(K173)</f>
        <v>10000</v>
      </c>
      <c r="L172" s="169">
        <f>SUM(L173)</f>
        <v>15000</v>
      </c>
      <c r="M172" s="169">
        <f>SUM(M173)</f>
        <v>14687</v>
      </c>
      <c r="N172" s="308">
        <f t="shared" si="20"/>
        <v>146.86999999999998</v>
      </c>
      <c r="O172" s="308">
        <f t="shared" si="12"/>
        <v>97.91333333333333</v>
      </c>
    </row>
    <row r="173" spans="1:15" ht="12.75" customHeight="1">
      <c r="A173" s="204"/>
      <c r="B173" s="204"/>
      <c r="C173" s="204"/>
      <c r="D173" s="204"/>
      <c r="E173" s="204"/>
      <c r="F173" s="204"/>
      <c r="G173" s="204"/>
      <c r="H173" s="334" t="s">
        <v>457</v>
      </c>
      <c r="I173" s="172">
        <v>4264</v>
      </c>
      <c r="J173" s="157" t="s">
        <v>458</v>
      </c>
      <c r="K173" s="177">
        <v>10000</v>
      </c>
      <c r="L173" s="177">
        <v>15000</v>
      </c>
      <c r="M173" s="137">
        <v>14687</v>
      </c>
      <c r="N173" s="308">
        <f t="shared" si="20"/>
        <v>146.86999999999998</v>
      </c>
      <c r="O173" s="308">
        <f t="shared" si="12"/>
        <v>97.91333333333333</v>
      </c>
    </row>
    <row r="174" spans="1:15" ht="12.75" customHeight="1">
      <c r="A174" s="215"/>
      <c r="B174" s="215"/>
      <c r="C174" s="215"/>
      <c r="D174" s="215"/>
      <c r="E174" s="215"/>
      <c r="F174" s="215"/>
      <c r="G174" s="215"/>
      <c r="H174" s="338" t="s">
        <v>332</v>
      </c>
      <c r="I174" s="381" t="s">
        <v>247</v>
      </c>
      <c r="J174" s="381"/>
      <c r="K174" s="169">
        <f>SUM(K175)</f>
        <v>0</v>
      </c>
      <c r="L174" s="169">
        <f aca="true" t="shared" si="24" ref="L174:M177">SUM(L175)</f>
        <v>0</v>
      </c>
      <c r="M174" s="169">
        <f t="shared" si="24"/>
        <v>0</v>
      </c>
      <c r="N174" s="308">
        <v>0</v>
      </c>
      <c r="O174" s="308">
        <v>0</v>
      </c>
    </row>
    <row r="175" spans="1:15" ht="12.75" customHeight="1">
      <c r="A175" s="215"/>
      <c r="B175" s="215"/>
      <c r="C175" s="215"/>
      <c r="D175" s="215"/>
      <c r="E175" s="215"/>
      <c r="F175" s="215"/>
      <c r="G175" s="215"/>
      <c r="H175" s="342"/>
      <c r="I175" s="150">
        <v>4</v>
      </c>
      <c r="J175" s="151" t="s">
        <v>192</v>
      </c>
      <c r="K175" s="169">
        <f>SUM(K176)</f>
        <v>0</v>
      </c>
      <c r="L175" s="136">
        <f t="shared" si="24"/>
        <v>0</v>
      </c>
      <c r="M175" s="136">
        <f t="shared" si="24"/>
        <v>0</v>
      </c>
      <c r="N175" s="308">
        <v>0</v>
      </c>
      <c r="O175" s="308">
        <v>0</v>
      </c>
    </row>
    <row r="176" spans="1:15" ht="12.75" customHeight="1">
      <c r="A176" s="204"/>
      <c r="B176" s="204"/>
      <c r="C176" s="204"/>
      <c r="D176" s="204"/>
      <c r="E176" s="204"/>
      <c r="F176" s="204"/>
      <c r="G176" s="204"/>
      <c r="H176" s="334"/>
      <c r="I176" s="226">
        <v>42</v>
      </c>
      <c r="J176" s="127" t="s">
        <v>243</v>
      </c>
      <c r="K176" s="169">
        <f>SUM(K177)</f>
        <v>0</v>
      </c>
      <c r="L176" s="169">
        <f t="shared" si="24"/>
        <v>0</v>
      </c>
      <c r="M176" s="169">
        <f t="shared" si="24"/>
        <v>0</v>
      </c>
      <c r="N176" s="308">
        <v>0</v>
      </c>
      <c r="O176" s="308">
        <v>0</v>
      </c>
    </row>
    <row r="177" spans="1:15" ht="12.75" customHeight="1">
      <c r="A177" s="204"/>
      <c r="B177" s="204"/>
      <c r="C177" s="204"/>
      <c r="D177" s="204">
        <v>5</v>
      </c>
      <c r="E177" s="204"/>
      <c r="F177" s="204"/>
      <c r="G177" s="204"/>
      <c r="H177" s="334"/>
      <c r="I177" s="226">
        <v>421</v>
      </c>
      <c r="J177" s="127" t="s">
        <v>137</v>
      </c>
      <c r="K177" s="169">
        <f>SUM(K178)</f>
        <v>0</v>
      </c>
      <c r="L177" s="169">
        <f t="shared" si="24"/>
        <v>0</v>
      </c>
      <c r="M177" s="169">
        <f t="shared" si="24"/>
        <v>0</v>
      </c>
      <c r="N177" s="308">
        <v>0</v>
      </c>
      <c r="O177" s="308">
        <v>0</v>
      </c>
    </row>
    <row r="178" spans="1:15" ht="12.75" customHeight="1">
      <c r="A178" s="204"/>
      <c r="B178" s="204"/>
      <c r="C178" s="204"/>
      <c r="D178" s="204"/>
      <c r="E178" s="204"/>
      <c r="F178" s="204"/>
      <c r="G178" s="204"/>
      <c r="H178" s="334"/>
      <c r="I178" s="172">
        <v>4214</v>
      </c>
      <c r="J178" s="157" t="s">
        <v>140</v>
      </c>
      <c r="K178" s="161">
        <v>0</v>
      </c>
      <c r="L178" s="161">
        <v>0</v>
      </c>
      <c r="M178" s="137">
        <v>0</v>
      </c>
      <c r="N178" s="308">
        <v>0</v>
      </c>
      <c r="O178" s="308">
        <v>0</v>
      </c>
    </row>
    <row r="179" spans="1:15" ht="15.75" customHeight="1">
      <c r="A179" s="141"/>
      <c r="B179" s="141"/>
      <c r="C179" s="141"/>
      <c r="D179" s="141"/>
      <c r="E179" s="141"/>
      <c r="F179" s="141"/>
      <c r="G179" s="141"/>
      <c r="H179" s="338" t="s">
        <v>333</v>
      </c>
      <c r="I179" s="381" t="s">
        <v>248</v>
      </c>
      <c r="J179" s="381"/>
      <c r="K179" s="169">
        <f aca="true" t="shared" si="25" ref="K179:M182">SUM(K180)</f>
        <v>5000</v>
      </c>
      <c r="L179" s="169">
        <f t="shared" si="25"/>
        <v>0</v>
      </c>
      <c r="M179" s="169">
        <f t="shared" si="25"/>
        <v>0</v>
      </c>
      <c r="N179" s="308">
        <f t="shared" si="20"/>
        <v>0</v>
      </c>
      <c r="O179" s="308">
        <v>0</v>
      </c>
    </row>
    <row r="180" spans="1:15" ht="12.75" customHeight="1">
      <c r="A180" s="141"/>
      <c r="B180" s="141"/>
      <c r="C180" s="141"/>
      <c r="D180" s="141"/>
      <c r="E180" s="141"/>
      <c r="F180" s="141"/>
      <c r="G180" s="141"/>
      <c r="H180" s="342"/>
      <c r="I180" s="150">
        <v>3</v>
      </c>
      <c r="J180" s="151" t="s">
        <v>192</v>
      </c>
      <c r="K180" s="136">
        <f t="shared" si="25"/>
        <v>5000</v>
      </c>
      <c r="L180" s="136">
        <f t="shared" si="25"/>
        <v>0</v>
      </c>
      <c r="M180" s="136">
        <f t="shared" si="25"/>
        <v>0</v>
      </c>
      <c r="N180" s="308">
        <f t="shared" si="20"/>
        <v>0</v>
      </c>
      <c r="O180" s="308">
        <v>0</v>
      </c>
    </row>
    <row r="181" spans="1:15" ht="12.75" customHeight="1">
      <c r="A181" s="141"/>
      <c r="B181" s="141"/>
      <c r="C181" s="141"/>
      <c r="D181" s="141"/>
      <c r="E181" s="141"/>
      <c r="F181" s="141"/>
      <c r="G181" s="141"/>
      <c r="H181" s="334"/>
      <c r="I181" s="226">
        <v>32</v>
      </c>
      <c r="J181" s="127" t="s">
        <v>243</v>
      </c>
      <c r="K181" s="169">
        <f t="shared" si="25"/>
        <v>5000</v>
      </c>
      <c r="L181" s="169">
        <f t="shared" si="25"/>
        <v>0</v>
      </c>
      <c r="M181" s="169">
        <f t="shared" si="25"/>
        <v>0</v>
      </c>
      <c r="N181" s="308">
        <f t="shared" si="20"/>
        <v>0</v>
      </c>
      <c r="O181" s="308">
        <v>0</v>
      </c>
    </row>
    <row r="182" spans="1:15" ht="12.75" customHeight="1">
      <c r="A182" s="141"/>
      <c r="B182" s="141"/>
      <c r="C182" s="141"/>
      <c r="D182" s="141"/>
      <c r="E182" s="141"/>
      <c r="F182" s="141">
        <v>7</v>
      </c>
      <c r="G182" s="141"/>
      <c r="H182" s="334"/>
      <c r="I182" s="226">
        <v>329</v>
      </c>
      <c r="J182" s="127" t="s">
        <v>112</v>
      </c>
      <c r="K182" s="169">
        <f>SUM(K183)</f>
        <v>5000</v>
      </c>
      <c r="L182" s="169">
        <f t="shared" si="25"/>
        <v>0</v>
      </c>
      <c r="M182" s="169">
        <f t="shared" si="25"/>
        <v>0</v>
      </c>
      <c r="N182" s="308">
        <f t="shared" si="20"/>
        <v>0</v>
      </c>
      <c r="O182" s="308">
        <v>0</v>
      </c>
    </row>
    <row r="183" spans="1:15" ht="12.75" customHeight="1">
      <c r="A183" s="141"/>
      <c r="B183" s="141"/>
      <c r="C183" s="141"/>
      <c r="D183" s="141"/>
      <c r="E183" s="141"/>
      <c r="F183" s="141"/>
      <c r="G183" s="141"/>
      <c r="H183" s="334" t="s">
        <v>459</v>
      </c>
      <c r="I183" s="172">
        <v>3293</v>
      </c>
      <c r="J183" s="157" t="s">
        <v>115</v>
      </c>
      <c r="K183" s="177">
        <v>5000</v>
      </c>
      <c r="L183" s="177">
        <v>0</v>
      </c>
      <c r="M183" s="137">
        <v>0</v>
      </c>
      <c r="N183" s="308">
        <f t="shared" si="20"/>
        <v>0</v>
      </c>
      <c r="O183" s="308">
        <v>0</v>
      </c>
    </row>
    <row r="184" spans="1:15" ht="12.75" customHeight="1">
      <c r="A184" s="141"/>
      <c r="B184" s="141"/>
      <c r="C184" s="141"/>
      <c r="D184" s="141"/>
      <c r="E184" s="141"/>
      <c r="F184" s="141"/>
      <c r="G184" s="141"/>
      <c r="H184" s="338" t="s">
        <v>334</v>
      </c>
      <c r="I184" s="386" t="s">
        <v>335</v>
      </c>
      <c r="J184" s="386"/>
      <c r="K184" s="229">
        <f>SUM(K185+K205)</f>
        <v>206000</v>
      </c>
      <c r="L184" s="229">
        <f>SUM(L185+L205)</f>
        <v>251500</v>
      </c>
      <c r="M184" s="229">
        <f>SUM(M185+M205)</f>
        <v>248337</v>
      </c>
      <c r="N184" s="309">
        <f t="shared" si="20"/>
        <v>120.55194174757283</v>
      </c>
      <c r="O184" s="309">
        <f aca="true" t="shared" si="26" ref="O184:O224">SUM(M184/L184)*100</f>
        <v>98.74234592445328</v>
      </c>
    </row>
    <row r="185" spans="1:15" ht="12.75" customHeight="1">
      <c r="A185" s="141"/>
      <c r="B185" s="141"/>
      <c r="C185" s="141"/>
      <c r="D185" s="141"/>
      <c r="E185" s="141"/>
      <c r="F185" s="141"/>
      <c r="G185" s="141"/>
      <c r="H185" s="338" t="s">
        <v>336</v>
      </c>
      <c r="I185" s="387" t="s">
        <v>249</v>
      </c>
      <c r="J185" s="387"/>
      <c r="K185" s="225">
        <f>SUM(K186)</f>
        <v>201000</v>
      </c>
      <c r="L185" s="225">
        <f>SUM(L186)</f>
        <v>245500</v>
      </c>
      <c r="M185" s="225">
        <f>SUM(M186)</f>
        <v>242587</v>
      </c>
      <c r="N185" s="308">
        <f t="shared" si="20"/>
        <v>120.69004975124378</v>
      </c>
      <c r="O185" s="308">
        <f t="shared" si="26"/>
        <v>98.81344195519348</v>
      </c>
    </row>
    <row r="186" spans="1:15" s="24" customFormat="1" ht="12.75" customHeight="1">
      <c r="A186" s="166"/>
      <c r="B186" s="166"/>
      <c r="C186" s="166"/>
      <c r="D186" s="166"/>
      <c r="E186" s="166"/>
      <c r="F186" s="166"/>
      <c r="G186" s="166"/>
      <c r="H186" s="338"/>
      <c r="I186" s="230">
        <v>3</v>
      </c>
      <c r="J186" s="202" t="s">
        <v>250</v>
      </c>
      <c r="K186" s="225">
        <f>SUM(K187+K191)</f>
        <v>201000</v>
      </c>
      <c r="L186" s="225">
        <f>SUM(L187+L191)</f>
        <v>245500</v>
      </c>
      <c r="M186" s="225">
        <f>SUM(M187+M191)</f>
        <v>242587</v>
      </c>
      <c r="N186" s="308">
        <f t="shared" si="20"/>
        <v>120.69004975124378</v>
      </c>
      <c r="O186" s="308">
        <f t="shared" si="26"/>
        <v>98.81344195519348</v>
      </c>
    </row>
    <row r="187" spans="1:15" s="24" customFormat="1" ht="12.75" customHeight="1">
      <c r="A187" s="166"/>
      <c r="B187" s="166"/>
      <c r="C187" s="166"/>
      <c r="D187" s="166"/>
      <c r="E187" s="166"/>
      <c r="F187" s="166"/>
      <c r="G187" s="166"/>
      <c r="H187" s="338"/>
      <c r="I187" s="230">
        <v>31</v>
      </c>
      <c r="J187" s="202" t="s">
        <v>83</v>
      </c>
      <c r="K187" s="225">
        <f>SUM(K188)</f>
        <v>0</v>
      </c>
      <c r="L187" s="225">
        <f>SUM(L188)</f>
        <v>0</v>
      </c>
      <c r="M187" s="225">
        <f>SUM(M188)</f>
        <v>0</v>
      </c>
      <c r="N187" s="308">
        <v>0</v>
      </c>
      <c r="O187" s="308">
        <v>0</v>
      </c>
    </row>
    <row r="188" spans="1:15" s="24" customFormat="1" ht="12.75" customHeight="1">
      <c r="A188" s="166"/>
      <c r="B188" s="166"/>
      <c r="C188" s="166"/>
      <c r="D188" s="166"/>
      <c r="E188" s="166"/>
      <c r="F188" s="166"/>
      <c r="G188" s="166"/>
      <c r="H188" s="342"/>
      <c r="I188" s="230">
        <v>313</v>
      </c>
      <c r="J188" s="174" t="s">
        <v>87</v>
      </c>
      <c r="K188" s="225">
        <f>SUM(K189+K190)</f>
        <v>0</v>
      </c>
      <c r="L188" s="225">
        <f>SUM(L189+L190)</f>
        <v>0</v>
      </c>
      <c r="M188" s="225">
        <f>SUM(M189+M190)</f>
        <v>0</v>
      </c>
      <c r="N188" s="308">
        <v>0</v>
      </c>
      <c r="O188" s="308">
        <v>0</v>
      </c>
    </row>
    <row r="189" spans="1:15" ht="12.75" customHeight="1">
      <c r="A189" s="141"/>
      <c r="B189" s="141"/>
      <c r="C189" s="141"/>
      <c r="D189" s="141"/>
      <c r="E189" s="141"/>
      <c r="F189" s="141"/>
      <c r="G189" s="141"/>
      <c r="H189" s="334"/>
      <c r="I189" s="231">
        <v>3132</v>
      </c>
      <c r="J189" s="157" t="s">
        <v>251</v>
      </c>
      <c r="K189" s="177">
        <v>0</v>
      </c>
      <c r="L189" s="177">
        <v>0</v>
      </c>
      <c r="M189" s="137">
        <v>0</v>
      </c>
      <c r="N189" s="308">
        <v>0</v>
      </c>
      <c r="O189" s="308">
        <v>0</v>
      </c>
    </row>
    <row r="190" spans="1:15" ht="12.75" customHeight="1">
      <c r="A190" s="141"/>
      <c r="B190" s="141"/>
      <c r="C190" s="141"/>
      <c r="D190" s="141"/>
      <c r="E190" s="141"/>
      <c r="F190" s="141"/>
      <c r="G190" s="141"/>
      <c r="H190" s="334"/>
      <c r="I190" s="231">
        <v>3133</v>
      </c>
      <c r="J190" s="157" t="s">
        <v>252</v>
      </c>
      <c r="K190" s="177">
        <v>0</v>
      </c>
      <c r="L190" s="177">
        <v>0</v>
      </c>
      <c r="M190" s="137">
        <v>0</v>
      </c>
      <c r="N190" s="308">
        <v>0</v>
      </c>
      <c r="O190" s="308">
        <v>0</v>
      </c>
    </row>
    <row r="191" spans="1:15" s="24" customFormat="1" ht="12.75" customHeight="1">
      <c r="A191" s="166"/>
      <c r="B191" s="166"/>
      <c r="C191" s="166"/>
      <c r="D191" s="166"/>
      <c r="E191" s="166"/>
      <c r="F191" s="166"/>
      <c r="G191" s="166"/>
      <c r="H191" s="342"/>
      <c r="I191" s="230">
        <v>32</v>
      </c>
      <c r="J191" s="174" t="s">
        <v>180</v>
      </c>
      <c r="K191" s="225">
        <f>SUM(K192,K199)</f>
        <v>201000</v>
      </c>
      <c r="L191" s="225">
        <f>SUM(L192,L199)</f>
        <v>245500</v>
      </c>
      <c r="M191" s="225">
        <f>SUM(M192,M199)</f>
        <v>242587</v>
      </c>
      <c r="N191" s="308">
        <f t="shared" si="20"/>
        <v>120.69004975124378</v>
      </c>
      <c r="O191" s="308">
        <f t="shared" si="26"/>
        <v>98.81344195519348</v>
      </c>
    </row>
    <row r="192" spans="1:15" s="24" customFormat="1" ht="12.75" customHeight="1">
      <c r="A192" s="166"/>
      <c r="B192" s="166"/>
      <c r="C192" s="166"/>
      <c r="D192" s="166"/>
      <c r="E192" s="166"/>
      <c r="F192" s="166"/>
      <c r="G192" s="166"/>
      <c r="H192" s="342"/>
      <c r="I192" s="230">
        <v>322</v>
      </c>
      <c r="J192" s="174" t="s">
        <v>95</v>
      </c>
      <c r="K192" s="225">
        <f>SUM(K193:K198)</f>
        <v>51000</v>
      </c>
      <c r="L192" s="225">
        <f>SUM(L193:L198)</f>
        <v>34000</v>
      </c>
      <c r="M192" s="225">
        <f>SUM(M193:M198)</f>
        <v>31552</v>
      </c>
      <c r="N192" s="308">
        <f t="shared" si="20"/>
        <v>61.86666666666667</v>
      </c>
      <c r="O192" s="308">
        <f t="shared" si="26"/>
        <v>92.80000000000001</v>
      </c>
    </row>
    <row r="193" spans="1:15" ht="12.75" customHeight="1">
      <c r="A193" s="141"/>
      <c r="B193" s="141"/>
      <c r="C193" s="141"/>
      <c r="D193" s="141"/>
      <c r="E193" s="141"/>
      <c r="F193" s="141"/>
      <c r="G193" s="141"/>
      <c r="H193" s="334" t="s">
        <v>473</v>
      </c>
      <c r="I193" s="231">
        <v>3223</v>
      </c>
      <c r="J193" s="157" t="s">
        <v>474</v>
      </c>
      <c r="K193" s="177">
        <v>11000</v>
      </c>
      <c r="L193" s="177">
        <v>17000</v>
      </c>
      <c r="M193" s="137">
        <v>16263</v>
      </c>
      <c r="N193" s="308">
        <f t="shared" si="20"/>
        <v>147.84545454545454</v>
      </c>
      <c r="O193" s="308">
        <f t="shared" si="26"/>
        <v>95.66470588235293</v>
      </c>
    </row>
    <row r="194" spans="1:15" ht="12.75" customHeight="1">
      <c r="A194" s="141"/>
      <c r="B194" s="141"/>
      <c r="C194" s="141"/>
      <c r="D194" s="141"/>
      <c r="E194" s="141"/>
      <c r="F194" s="141"/>
      <c r="G194" s="141"/>
      <c r="H194" s="334" t="s">
        <v>475</v>
      </c>
      <c r="I194" s="231">
        <v>3223</v>
      </c>
      <c r="J194" s="157" t="s">
        <v>476</v>
      </c>
      <c r="K194" s="177">
        <v>10000</v>
      </c>
      <c r="L194" s="177">
        <v>0</v>
      </c>
      <c r="M194" s="137">
        <v>0</v>
      </c>
      <c r="N194" s="308">
        <v>0</v>
      </c>
      <c r="O194" s="308">
        <v>0</v>
      </c>
    </row>
    <row r="195" spans="1:15" ht="12.75" customHeight="1">
      <c r="A195" s="141"/>
      <c r="B195" s="141"/>
      <c r="C195" s="141"/>
      <c r="D195" s="141"/>
      <c r="E195" s="141"/>
      <c r="F195" s="141"/>
      <c r="G195" s="141"/>
      <c r="H195" s="334" t="s">
        <v>477</v>
      </c>
      <c r="I195" s="231">
        <v>3224</v>
      </c>
      <c r="J195" s="157" t="s">
        <v>478</v>
      </c>
      <c r="K195" s="177">
        <v>15000</v>
      </c>
      <c r="L195" s="177">
        <v>11000</v>
      </c>
      <c r="M195" s="137">
        <v>10192</v>
      </c>
      <c r="N195" s="308">
        <f t="shared" si="20"/>
        <v>67.94666666666667</v>
      </c>
      <c r="O195" s="308">
        <f t="shared" si="26"/>
        <v>92.65454545454546</v>
      </c>
    </row>
    <row r="196" spans="1:15" ht="12.75" customHeight="1">
      <c r="A196" s="141"/>
      <c r="B196" s="141"/>
      <c r="C196" s="141"/>
      <c r="D196" s="141"/>
      <c r="E196" s="141"/>
      <c r="F196" s="141"/>
      <c r="G196" s="141"/>
      <c r="H196" s="334" t="s">
        <v>481</v>
      </c>
      <c r="I196" s="231">
        <v>3224</v>
      </c>
      <c r="J196" s="157" t="s">
        <v>482</v>
      </c>
      <c r="K196" s="177">
        <v>4000</v>
      </c>
      <c r="L196" s="177">
        <v>3000</v>
      </c>
      <c r="M196" s="137">
        <v>2256</v>
      </c>
      <c r="N196" s="308">
        <f t="shared" si="20"/>
        <v>56.39999999999999</v>
      </c>
      <c r="O196" s="308">
        <f t="shared" si="26"/>
        <v>75.2</v>
      </c>
    </row>
    <row r="197" spans="1:15" ht="12.75" customHeight="1">
      <c r="A197" s="141"/>
      <c r="B197" s="141"/>
      <c r="C197" s="141"/>
      <c r="D197" s="141"/>
      <c r="E197" s="141"/>
      <c r="F197" s="141"/>
      <c r="G197" s="141"/>
      <c r="H197" s="334" t="s">
        <v>479</v>
      </c>
      <c r="I197" s="231">
        <v>3227</v>
      </c>
      <c r="J197" s="157" t="s">
        <v>100</v>
      </c>
      <c r="K197" s="177">
        <v>6000</v>
      </c>
      <c r="L197" s="177">
        <v>3000</v>
      </c>
      <c r="M197" s="137">
        <v>2841</v>
      </c>
      <c r="N197" s="308">
        <f t="shared" si="20"/>
        <v>47.349999999999994</v>
      </c>
      <c r="O197" s="308">
        <f t="shared" si="26"/>
        <v>94.69999999999999</v>
      </c>
    </row>
    <row r="198" spans="1:15" ht="12.75" customHeight="1">
      <c r="A198" s="141"/>
      <c r="B198" s="141"/>
      <c r="C198" s="141"/>
      <c r="D198" s="141"/>
      <c r="E198" s="141"/>
      <c r="F198" s="141"/>
      <c r="G198" s="141"/>
      <c r="H198" s="334" t="s">
        <v>480</v>
      </c>
      <c r="I198" s="231">
        <v>3225</v>
      </c>
      <c r="J198" s="157" t="s">
        <v>253</v>
      </c>
      <c r="K198" s="177">
        <v>5000</v>
      </c>
      <c r="L198" s="177">
        <v>0</v>
      </c>
      <c r="M198" s="137">
        <v>0</v>
      </c>
      <c r="N198" s="308">
        <f t="shared" si="20"/>
        <v>0</v>
      </c>
      <c r="O198" s="308">
        <v>0</v>
      </c>
    </row>
    <row r="199" spans="1:15" s="24" customFormat="1" ht="12.75" customHeight="1">
      <c r="A199" s="166"/>
      <c r="B199" s="166"/>
      <c r="C199" s="166"/>
      <c r="D199" s="166"/>
      <c r="E199" s="166"/>
      <c r="F199" s="166"/>
      <c r="G199" s="166"/>
      <c r="H199" s="342"/>
      <c r="I199" s="230">
        <v>323</v>
      </c>
      <c r="J199" s="174" t="s">
        <v>254</v>
      </c>
      <c r="K199" s="225">
        <f>SUM(K200:K204)</f>
        <v>150000</v>
      </c>
      <c r="L199" s="225">
        <f>SUM(L200:L204)</f>
        <v>211500</v>
      </c>
      <c r="M199" s="225">
        <f>SUM(M200:M204)</f>
        <v>211035</v>
      </c>
      <c r="N199" s="308">
        <f t="shared" si="20"/>
        <v>140.69</v>
      </c>
      <c r="O199" s="308">
        <f t="shared" si="26"/>
        <v>99.78014184397162</v>
      </c>
    </row>
    <row r="200" spans="1:15" ht="12.75" customHeight="1">
      <c r="A200" s="141"/>
      <c r="B200" s="141"/>
      <c r="C200" s="141"/>
      <c r="D200" s="141"/>
      <c r="E200" s="141"/>
      <c r="F200" s="141"/>
      <c r="G200" s="141"/>
      <c r="H200" s="334" t="s">
        <v>483</v>
      </c>
      <c r="I200" s="231">
        <v>3232</v>
      </c>
      <c r="J200" s="157" t="s">
        <v>484</v>
      </c>
      <c r="K200" s="177">
        <v>1000</v>
      </c>
      <c r="L200" s="177">
        <v>500</v>
      </c>
      <c r="M200" s="137">
        <v>280</v>
      </c>
      <c r="N200" s="308">
        <f t="shared" si="20"/>
        <v>28.000000000000004</v>
      </c>
      <c r="O200" s="308">
        <f t="shared" si="26"/>
        <v>56.00000000000001</v>
      </c>
    </row>
    <row r="201" spans="1:15" ht="12.75" customHeight="1">
      <c r="A201" s="141"/>
      <c r="B201" s="141"/>
      <c r="C201" s="141"/>
      <c r="D201" s="141"/>
      <c r="E201" s="141"/>
      <c r="F201" s="141"/>
      <c r="G201" s="141"/>
      <c r="H201" s="334" t="s">
        <v>488</v>
      </c>
      <c r="I201" s="231">
        <v>3232</v>
      </c>
      <c r="J201" s="157" t="s">
        <v>489</v>
      </c>
      <c r="K201" s="177">
        <v>2000</v>
      </c>
      <c r="L201" s="177">
        <v>0</v>
      </c>
      <c r="M201" s="137">
        <v>0</v>
      </c>
      <c r="N201" s="308">
        <f t="shared" si="20"/>
        <v>0</v>
      </c>
      <c r="O201" s="308">
        <v>0</v>
      </c>
    </row>
    <row r="202" spans="1:15" s="209" customFormat="1" ht="12.75" customHeight="1">
      <c r="A202" s="204"/>
      <c r="B202" s="204"/>
      <c r="C202" s="204"/>
      <c r="D202" s="204"/>
      <c r="E202" s="204"/>
      <c r="F202" s="204"/>
      <c r="G202" s="204"/>
      <c r="H202" s="344" t="s">
        <v>485</v>
      </c>
      <c r="I202" s="232">
        <v>3233</v>
      </c>
      <c r="J202" s="228" t="s">
        <v>104</v>
      </c>
      <c r="K202" s="207">
        <v>3000</v>
      </c>
      <c r="L202" s="207">
        <v>0</v>
      </c>
      <c r="M202" s="208">
        <v>0</v>
      </c>
      <c r="N202" s="308">
        <f t="shared" si="20"/>
        <v>0</v>
      </c>
      <c r="O202" s="308">
        <v>0</v>
      </c>
    </row>
    <row r="203" spans="1:15" ht="12.75" customHeight="1">
      <c r="A203" s="141"/>
      <c r="B203" s="141"/>
      <c r="C203" s="141"/>
      <c r="D203" s="141"/>
      <c r="E203" s="141"/>
      <c r="F203" s="141"/>
      <c r="G203" s="141"/>
      <c r="H203" s="334" t="s">
        <v>486</v>
      </c>
      <c r="I203" s="231">
        <v>3237</v>
      </c>
      <c r="J203" s="157" t="s">
        <v>361</v>
      </c>
      <c r="K203" s="177">
        <v>140000</v>
      </c>
      <c r="L203" s="177">
        <v>206000</v>
      </c>
      <c r="M203" s="137">
        <v>205807</v>
      </c>
      <c r="N203" s="308">
        <f t="shared" si="20"/>
        <v>147.005</v>
      </c>
      <c r="O203" s="308">
        <f t="shared" si="26"/>
        <v>99.90631067961165</v>
      </c>
    </row>
    <row r="204" spans="1:15" ht="12.75" customHeight="1">
      <c r="A204" s="141"/>
      <c r="B204" s="141"/>
      <c r="C204" s="141"/>
      <c r="D204" s="141"/>
      <c r="E204" s="141"/>
      <c r="F204" s="141"/>
      <c r="G204" s="141"/>
      <c r="H204" s="334" t="s">
        <v>487</v>
      </c>
      <c r="I204" s="231">
        <v>3239</v>
      </c>
      <c r="J204" s="157" t="s">
        <v>110</v>
      </c>
      <c r="K204" s="177">
        <v>4000</v>
      </c>
      <c r="L204" s="177">
        <v>5000</v>
      </c>
      <c r="M204" s="137">
        <v>4948</v>
      </c>
      <c r="N204" s="308">
        <f t="shared" si="20"/>
        <v>123.70000000000002</v>
      </c>
      <c r="O204" s="308">
        <f t="shared" si="26"/>
        <v>98.96000000000001</v>
      </c>
    </row>
    <row r="205" spans="1:15" ht="12.75" customHeight="1">
      <c r="A205" s="141"/>
      <c r="B205" s="141"/>
      <c r="C205" s="141"/>
      <c r="D205" s="141"/>
      <c r="E205" s="141"/>
      <c r="F205" s="141"/>
      <c r="G205" s="141"/>
      <c r="H205" s="338" t="s">
        <v>337</v>
      </c>
      <c r="I205" s="382" t="s">
        <v>255</v>
      </c>
      <c r="J205" s="382"/>
      <c r="K205" s="169">
        <f aca="true" t="shared" si="27" ref="K205:M206">SUM(K206)</f>
        <v>5000</v>
      </c>
      <c r="L205" s="169">
        <f t="shared" si="27"/>
        <v>6000</v>
      </c>
      <c r="M205" s="169">
        <f t="shared" si="27"/>
        <v>5750</v>
      </c>
      <c r="N205" s="308">
        <f t="shared" si="20"/>
        <v>114.99999999999999</v>
      </c>
      <c r="O205" s="308">
        <f t="shared" si="26"/>
        <v>95.83333333333334</v>
      </c>
    </row>
    <row r="206" spans="1:15" ht="12.75" customHeight="1">
      <c r="A206" s="141"/>
      <c r="B206" s="141"/>
      <c r="C206" s="141"/>
      <c r="D206" s="141"/>
      <c r="E206" s="141"/>
      <c r="F206" s="141"/>
      <c r="G206" s="141"/>
      <c r="H206" s="344"/>
      <c r="I206" s="233">
        <v>4</v>
      </c>
      <c r="J206" s="234" t="s">
        <v>192</v>
      </c>
      <c r="K206" s="222">
        <f t="shared" si="27"/>
        <v>5000</v>
      </c>
      <c r="L206" s="222">
        <f t="shared" si="27"/>
        <v>6000</v>
      </c>
      <c r="M206" s="222">
        <f t="shared" si="27"/>
        <v>5750</v>
      </c>
      <c r="N206" s="308">
        <f t="shared" si="20"/>
        <v>114.99999999999999</v>
      </c>
      <c r="O206" s="308">
        <f t="shared" si="26"/>
        <v>95.83333333333334</v>
      </c>
    </row>
    <row r="207" spans="1:15" ht="12.75" customHeight="1">
      <c r="A207" s="141"/>
      <c r="B207" s="141"/>
      <c r="C207" s="141"/>
      <c r="D207" s="141"/>
      <c r="E207" s="141"/>
      <c r="F207" s="141"/>
      <c r="G207" s="141"/>
      <c r="H207" s="344"/>
      <c r="I207" s="233">
        <v>42</v>
      </c>
      <c r="J207" s="234" t="s">
        <v>243</v>
      </c>
      <c r="K207" s="222">
        <f>SUM(K208+K210)</f>
        <v>5000</v>
      </c>
      <c r="L207" s="222">
        <f>SUM(L208+L210)</f>
        <v>6000</v>
      </c>
      <c r="M207" s="222">
        <f>SUM(M208+M210)</f>
        <v>5750</v>
      </c>
      <c r="N207" s="308">
        <f t="shared" si="20"/>
        <v>114.99999999999999</v>
      </c>
      <c r="O207" s="308">
        <f t="shared" si="26"/>
        <v>95.83333333333334</v>
      </c>
    </row>
    <row r="208" spans="1:15" ht="12.75" customHeight="1">
      <c r="A208" s="141"/>
      <c r="B208" s="141"/>
      <c r="C208" s="141"/>
      <c r="D208" s="141"/>
      <c r="E208" s="141"/>
      <c r="F208" s="141"/>
      <c r="G208" s="141"/>
      <c r="H208" s="344"/>
      <c r="I208" s="233">
        <v>422</v>
      </c>
      <c r="J208" s="234" t="s">
        <v>141</v>
      </c>
      <c r="K208" s="222">
        <f>SUM(K209)</f>
        <v>5000</v>
      </c>
      <c r="L208" s="222">
        <f>SUM(L209)</f>
        <v>6000</v>
      </c>
      <c r="M208" s="222">
        <f>SUM(M209)</f>
        <v>5750</v>
      </c>
      <c r="N208" s="308">
        <f t="shared" si="20"/>
        <v>114.99999999999999</v>
      </c>
      <c r="O208" s="308">
        <f t="shared" si="26"/>
        <v>95.83333333333334</v>
      </c>
    </row>
    <row r="209" spans="1:15" ht="12.75" customHeight="1">
      <c r="A209" s="141"/>
      <c r="B209" s="141"/>
      <c r="C209" s="141"/>
      <c r="D209" s="141"/>
      <c r="E209" s="141"/>
      <c r="F209" s="141"/>
      <c r="G209" s="141"/>
      <c r="H209" s="344" t="s">
        <v>490</v>
      </c>
      <c r="I209" s="232">
        <v>4227</v>
      </c>
      <c r="J209" s="235" t="s">
        <v>144</v>
      </c>
      <c r="K209" s="207">
        <v>5000</v>
      </c>
      <c r="L209" s="207">
        <v>6000</v>
      </c>
      <c r="M209" s="207">
        <v>5750</v>
      </c>
      <c r="N209" s="308">
        <f t="shared" si="20"/>
        <v>114.99999999999999</v>
      </c>
      <c r="O209" s="308">
        <f t="shared" si="26"/>
        <v>95.83333333333334</v>
      </c>
    </row>
    <row r="210" spans="1:15" ht="12.75" customHeight="1">
      <c r="A210" s="141"/>
      <c r="B210" s="141"/>
      <c r="C210" s="141"/>
      <c r="D210" s="141"/>
      <c r="E210" s="141"/>
      <c r="F210" s="141"/>
      <c r="G210" s="141"/>
      <c r="H210" s="344"/>
      <c r="I210" s="233">
        <v>423</v>
      </c>
      <c r="J210" s="234" t="s">
        <v>196</v>
      </c>
      <c r="K210" s="222">
        <f>SUM(K211)</f>
        <v>0</v>
      </c>
      <c r="L210" s="222">
        <f>SUM(L211)</f>
        <v>0</v>
      </c>
      <c r="M210" s="222">
        <f>SUM(M211)</f>
        <v>0</v>
      </c>
      <c r="N210" s="308">
        <v>0</v>
      </c>
      <c r="O210" s="308">
        <v>0</v>
      </c>
    </row>
    <row r="211" spans="1:15" ht="12.75" customHeight="1">
      <c r="A211" s="141"/>
      <c r="B211" s="141"/>
      <c r="C211" s="141"/>
      <c r="D211" s="141"/>
      <c r="E211" s="141"/>
      <c r="F211" s="141"/>
      <c r="G211" s="141"/>
      <c r="H211" s="344"/>
      <c r="I211" s="232">
        <v>4231</v>
      </c>
      <c r="J211" s="235" t="s">
        <v>368</v>
      </c>
      <c r="K211" s="207">
        <v>0</v>
      </c>
      <c r="L211" s="208">
        <v>0</v>
      </c>
      <c r="M211" s="208">
        <v>0</v>
      </c>
      <c r="N211" s="308">
        <v>0</v>
      </c>
      <c r="O211" s="308">
        <v>0</v>
      </c>
    </row>
    <row r="212" spans="1:15" ht="12.75" customHeight="1">
      <c r="A212" s="141"/>
      <c r="B212" s="141"/>
      <c r="C212" s="141"/>
      <c r="D212" s="141"/>
      <c r="E212" s="141"/>
      <c r="F212" s="141"/>
      <c r="G212" s="141"/>
      <c r="H212" s="338" t="s">
        <v>340</v>
      </c>
      <c r="I212" s="380" t="s">
        <v>343</v>
      </c>
      <c r="J212" s="380"/>
      <c r="K212" s="229">
        <f>SUM(K213)</f>
        <v>139000</v>
      </c>
      <c r="L212" s="229">
        <f aca="true" t="shared" si="28" ref="L212:M214">SUM(L213)</f>
        <v>20500</v>
      </c>
      <c r="M212" s="229">
        <f t="shared" si="28"/>
        <v>19569</v>
      </c>
      <c r="N212" s="309">
        <f t="shared" si="20"/>
        <v>14.078417266187051</v>
      </c>
      <c r="O212" s="309">
        <f t="shared" si="26"/>
        <v>95.45853658536585</v>
      </c>
    </row>
    <row r="213" spans="1:15" ht="12.75" customHeight="1">
      <c r="A213" s="141"/>
      <c r="B213" s="141"/>
      <c r="C213" s="141"/>
      <c r="D213" s="141"/>
      <c r="E213" s="141"/>
      <c r="F213" s="141"/>
      <c r="G213" s="141"/>
      <c r="H213" s="338" t="s">
        <v>341</v>
      </c>
      <c r="I213" s="382" t="s">
        <v>257</v>
      </c>
      <c r="J213" s="382"/>
      <c r="K213" s="225">
        <f>SUM(K214)</f>
        <v>139000</v>
      </c>
      <c r="L213" s="225">
        <f t="shared" si="28"/>
        <v>20500</v>
      </c>
      <c r="M213" s="225">
        <f t="shared" si="28"/>
        <v>19569</v>
      </c>
      <c r="N213" s="308">
        <f t="shared" si="20"/>
        <v>14.078417266187051</v>
      </c>
      <c r="O213" s="308">
        <f t="shared" si="26"/>
        <v>95.45853658536585</v>
      </c>
    </row>
    <row r="214" spans="1:15" ht="12.75" customHeight="1">
      <c r="A214" s="141"/>
      <c r="B214" s="141"/>
      <c r="C214" s="141"/>
      <c r="D214" s="141"/>
      <c r="E214" s="141"/>
      <c r="F214" s="141"/>
      <c r="G214" s="141"/>
      <c r="H214" s="344"/>
      <c r="I214" s="230">
        <v>3</v>
      </c>
      <c r="J214" s="236" t="s">
        <v>250</v>
      </c>
      <c r="K214" s="225">
        <f>SUM(K215)</f>
        <v>139000</v>
      </c>
      <c r="L214" s="225">
        <f t="shared" si="28"/>
        <v>20500</v>
      </c>
      <c r="M214" s="225">
        <f t="shared" si="28"/>
        <v>19569</v>
      </c>
      <c r="N214" s="308">
        <f t="shared" si="20"/>
        <v>14.078417266187051</v>
      </c>
      <c r="O214" s="308">
        <f t="shared" si="26"/>
        <v>95.45853658536585</v>
      </c>
    </row>
    <row r="215" spans="1:15" ht="12.75" customHeight="1">
      <c r="A215" s="141"/>
      <c r="B215" s="141"/>
      <c r="C215" s="141"/>
      <c r="D215" s="141"/>
      <c r="E215" s="141"/>
      <c r="F215" s="141"/>
      <c r="G215" s="141"/>
      <c r="H215" s="344"/>
      <c r="I215" s="230">
        <v>32</v>
      </c>
      <c r="J215" s="236" t="s">
        <v>180</v>
      </c>
      <c r="K215" s="225">
        <f>SUM(K216+K220)</f>
        <v>139000</v>
      </c>
      <c r="L215" s="225">
        <f>SUM(L216+L220)</f>
        <v>20500</v>
      </c>
      <c r="M215" s="225">
        <f>SUM(M216+M220)</f>
        <v>19569</v>
      </c>
      <c r="N215" s="308">
        <f t="shared" si="20"/>
        <v>14.078417266187051</v>
      </c>
      <c r="O215" s="308">
        <f t="shared" si="26"/>
        <v>95.45853658536585</v>
      </c>
    </row>
    <row r="216" spans="1:15" ht="12.75" customHeight="1">
      <c r="A216" s="141"/>
      <c r="B216" s="141"/>
      <c r="C216" s="141"/>
      <c r="D216" s="141"/>
      <c r="E216" s="141"/>
      <c r="F216" s="141"/>
      <c r="G216" s="141"/>
      <c r="H216" s="344"/>
      <c r="I216" s="230">
        <v>323</v>
      </c>
      <c r="J216" s="236" t="s">
        <v>101</v>
      </c>
      <c r="K216" s="169">
        <f>SUM(K217:K219)</f>
        <v>124000</v>
      </c>
      <c r="L216" s="169">
        <f>SUM(L217:L219)</f>
        <v>18000</v>
      </c>
      <c r="M216" s="169">
        <f>SUM(M217:M219)</f>
        <v>17369</v>
      </c>
      <c r="N216" s="308">
        <f t="shared" si="20"/>
        <v>14.00725806451613</v>
      </c>
      <c r="O216" s="308">
        <f t="shared" si="26"/>
        <v>96.49444444444445</v>
      </c>
    </row>
    <row r="217" spans="1:15" ht="12.75" customHeight="1">
      <c r="A217" s="141"/>
      <c r="B217" s="141"/>
      <c r="C217" s="141"/>
      <c r="D217" s="141"/>
      <c r="E217" s="141"/>
      <c r="F217" s="141"/>
      <c r="G217" s="141"/>
      <c r="H217" s="344" t="s">
        <v>460</v>
      </c>
      <c r="I217" s="231">
        <v>3234</v>
      </c>
      <c r="J217" s="237" t="s">
        <v>461</v>
      </c>
      <c r="K217" s="177">
        <v>100000</v>
      </c>
      <c r="L217" s="177">
        <v>0</v>
      </c>
      <c r="M217" s="137">
        <v>0</v>
      </c>
      <c r="N217" s="308">
        <f t="shared" si="20"/>
        <v>0</v>
      </c>
      <c r="O217" s="308">
        <v>0</v>
      </c>
    </row>
    <row r="218" spans="1:15" ht="12.75" customHeight="1">
      <c r="A218" s="141"/>
      <c r="B218" s="141"/>
      <c r="C218" s="141"/>
      <c r="D218" s="141"/>
      <c r="E218" s="141"/>
      <c r="F218" s="141"/>
      <c r="G218" s="141"/>
      <c r="H218" s="344" t="s">
        <v>462</v>
      </c>
      <c r="I218" s="231">
        <v>3234</v>
      </c>
      <c r="J218" s="237" t="s">
        <v>464</v>
      </c>
      <c r="K218" s="177">
        <v>19000</v>
      </c>
      <c r="L218" s="177">
        <v>18000</v>
      </c>
      <c r="M218" s="137">
        <v>17369</v>
      </c>
      <c r="N218" s="308"/>
      <c r="O218" s="308"/>
    </row>
    <row r="219" spans="1:15" s="209" customFormat="1" ht="12.75" customHeight="1">
      <c r="A219" s="204"/>
      <c r="B219" s="204"/>
      <c r="C219" s="204"/>
      <c r="D219" s="204"/>
      <c r="E219" s="204"/>
      <c r="F219" s="204"/>
      <c r="G219" s="204"/>
      <c r="H219" s="344" t="s">
        <v>463</v>
      </c>
      <c r="I219" s="232">
        <v>3236</v>
      </c>
      <c r="J219" s="238" t="s">
        <v>107</v>
      </c>
      <c r="K219" s="207">
        <v>5000</v>
      </c>
      <c r="L219" s="207">
        <v>0</v>
      </c>
      <c r="M219" s="208">
        <v>0</v>
      </c>
      <c r="N219" s="308">
        <f aca="true" t="shared" si="29" ref="N219:N288">SUM(M219/K219)*100</f>
        <v>0</v>
      </c>
      <c r="O219" s="308">
        <v>0</v>
      </c>
    </row>
    <row r="220" spans="1:15" ht="12.75" customHeight="1">
      <c r="A220" s="141"/>
      <c r="B220" s="141"/>
      <c r="C220" s="141"/>
      <c r="D220" s="141"/>
      <c r="E220" s="141"/>
      <c r="F220" s="141"/>
      <c r="G220" s="141"/>
      <c r="H220" s="338" t="s">
        <v>342</v>
      </c>
      <c r="I220" s="382" t="s">
        <v>258</v>
      </c>
      <c r="J220" s="382"/>
      <c r="K220" s="225">
        <f>SUM(K221)</f>
        <v>15000</v>
      </c>
      <c r="L220" s="225">
        <f>SUM(L221)</f>
        <v>2500</v>
      </c>
      <c r="M220" s="225">
        <f>SUM(M221)</f>
        <v>2200</v>
      </c>
      <c r="N220" s="308">
        <f t="shared" si="29"/>
        <v>14.666666666666666</v>
      </c>
      <c r="O220" s="308">
        <f t="shared" si="26"/>
        <v>88</v>
      </c>
    </row>
    <row r="221" spans="1:15" ht="12.75" customHeight="1">
      <c r="A221" s="141"/>
      <c r="B221" s="141"/>
      <c r="C221" s="141"/>
      <c r="D221" s="141"/>
      <c r="E221" s="141"/>
      <c r="F221" s="141"/>
      <c r="G221" s="141"/>
      <c r="H221" s="342"/>
      <c r="I221" s="230">
        <v>3</v>
      </c>
      <c r="J221" s="202" t="s">
        <v>250</v>
      </c>
      <c r="K221" s="225">
        <f>SUM(K222,K225)</f>
        <v>15000</v>
      </c>
      <c r="L221" s="225">
        <f>SUM(L222,L225)</f>
        <v>2500</v>
      </c>
      <c r="M221" s="225">
        <f>SUM(M222,M225)</f>
        <v>2200</v>
      </c>
      <c r="N221" s="308">
        <f t="shared" si="29"/>
        <v>14.666666666666666</v>
      </c>
      <c r="O221" s="308">
        <f t="shared" si="26"/>
        <v>88</v>
      </c>
    </row>
    <row r="222" spans="1:15" ht="12.75" customHeight="1">
      <c r="A222" s="141"/>
      <c r="B222" s="141"/>
      <c r="C222" s="141"/>
      <c r="D222" s="141"/>
      <c r="E222" s="141"/>
      <c r="F222" s="141"/>
      <c r="G222" s="141"/>
      <c r="H222" s="344"/>
      <c r="I222" s="230">
        <v>32</v>
      </c>
      <c r="J222" s="236" t="s">
        <v>180</v>
      </c>
      <c r="K222" s="225">
        <f>SUM(K223)</f>
        <v>10000</v>
      </c>
      <c r="L222" s="225">
        <f>SUM(L223)</f>
        <v>2500</v>
      </c>
      <c r="M222" s="225">
        <f>SUM(M223)</f>
        <v>2200</v>
      </c>
      <c r="N222" s="308">
        <f t="shared" si="29"/>
        <v>22</v>
      </c>
      <c r="O222" s="308">
        <f t="shared" si="26"/>
        <v>88</v>
      </c>
    </row>
    <row r="223" spans="1:15" s="24" customFormat="1" ht="12.75" customHeight="1">
      <c r="A223" s="166"/>
      <c r="B223" s="166"/>
      <c r="C223" s="166"/>
      <c r="D223" s="166"/>
      <c r="E223" s="166"/>
      <c r="F223" s="166"/>
      <c r="G223" s="166"/>
      <c r="H223" s="345"/>
      <c r="I223" s="230">
        <v>323</v>
      </c>
      <c r="J223" s="236" t="s">
        <v>90</v>
      </c>
      <c r="K223" s="169">
        <f>SUM(K224:K224:K224)</f>
        <v>10000</v>
      </c>
      <c r="L223" s="169">
        <f>SUM(L224:L224:L224)</f>
        <v>2500</v>
      </c>
      <c r="M223" s="169">
        <f>SUM(M224:M224:M224)</f>
        <v>2200</v>
      </c>
      <c r="N223" s="308">
        <f t="shared" si="29"/>
        <v>22</v>
      </c>
      <c r="O223" s="308">
        <f t="shared" si="26"/>
        <v>88</v>
      </c>
    </row>
    <row r="224" spans="1:15" ht="12.75" customHeight="1">
      <c r="A224" s="141"/>
      <c r="B224" s="141"/>
      <c r="C224" s="141"/>
      <c r="D224" s="141"/>
      <c r="E224" s="141"/>
      <c r="F224" s="141"/>
      <c r="G224" s="141"/>
      <c r="H224" s="344" t="s">
        <v>465</v>
      </c>
      <c r="I224" s="231">
        <v>3237</v>
      </c>
      <c r="J224" s="237" t="s">
        <v>466</v>
      </c>
      <c r="K224" s="177">
        <v>10000</v>
      </c>
      <c r="L224" s="177">
        <v>2500</v>
      </c>
      <c r="M224" s="137">
        <v>2200</v>
      </c>
      <c r="N224" s="308">
        <f t="shared" si="29"/>
        <v>22</v>
      </c>
      <c r="O224" s="308">
        <f t="shared" si="26"/>
        <v>88</v>
      </c>
    </row>
    <row r="225" spans="1:15" s="218" customFormat="1" ht="12.75" customHeight="1">
      <c r="A225" s="215"/>
      <c r="B225" s="215"/>
      <c r="C225" s="215"/>
      <c r="D225" s="215"/>
      <c r="E225" s="215"/>
      <c r="F225" s="215"/>
      <c r="G225" s="215"/>
      <c r="H225" s="345"/>
      <c r="I225" s="233">
        <v>34</v>
      </c>
      <c r="J225" s="239" t="s">
        <v>117</v>
      </c>
      <c r="K225" s="222">
        <f aca="true" t="shared" si="30" ref="K225:M226">SUM(K226)</f>
        <v>5000</v>
      </c>
      <c r="L225" s="222">
        <f t="shared" si="30"/>
        <v>0</v>
      </c>
      <c r="M225" s="222">
        <f t="shared" si="30"/>
        <v>0</v>
      </c>
      <c r="N225" s="308">
        <f t="shared" si="29"/>
        <v>0</v>
      </c>
      <c r="O225" s="308">
        <v>0</v>
      </c>
    </row>
    <row r="226" spans="1:15" s="218" customFormat="1" ht="12.75" customHeight="1">
      <c r="A226" s="215"/>
      <c r="B226" s="215"/>
      <c r="C226" s="215"/>
      <c r="D226" s="215"/>
      <c r="E226" s="215"/>
      <c r="F226" s="215"/>
      <c r="G226" s="215"/>
      <c r="H226" s="345"/>
      <c r="I226" s="233">
        <v>343</v>
      </c>
      <c r="J226" s="239" t="s">
        <v>120</v>
      </c>
      <c r="K226" s="222">
        <f t="shared" si="30"/>
        <v>5000</v>
      </c>
      <c r="L226" s="222">
        <f t="shared" si="30"/>
        <v>0</v>
      </c>
      <c r="M226" s="222">
        <f t="shared" si="30"/>
        <v>0</v>
      </c>
      <c r="N226" s="308">
        <f t="shared" si="29"/>
        <v>0</v>
      </c>
      <c r="O226" s="308">
        <v>0</v>
      </c>
    </row>
    <row r="227" spans="1:15" s="209" customFormat="1" ht="12.75" customHeight="1">
      <c r="A227" s="204"/>
      <c r="B227" s="204"/>
      <c r="C227" s="204"/>
      <c r="D227" s="204"/>
      <c r="E227" s="204"/>
      <c r="F227" s="204"/>
      <c r="G227" s="204"/>
      <c r="H227" s="344" t="s">
        <v>467</v>
      </c>
      <c r="I227" s="232">
        <v>3434</v>
      </c>
      <c r="J227" s="238" t="s">
        <v>259</v>
      </c>
      <c r="K227" s="208">
        <v>5000</v>
      </c>
      <c r="L227" s="208">
        <v>0</v>
      </c>
      <c r="M227" s="208">
        <v>0</v>
      </c>
      <c r="N227" s="308">
        <f t="shared" si="29"/>
        <v>0</v>
      </c>
      <c r="O227" s="308">
        <v>0</v>
      </c>
    </row>
    <row r="228" spans="1:15" ht="20.25" customHeight="1">
      <c r="A228" s="141"/>
      <c r="B228" s="141"/>
      <c r="C228" s="141"/>
      <c r="D228" s="141"/>
      <c r="E228" s="141"/>
      <c r="F228" s="141"/>
      <c r="G228" s="141"/>
      <c r="H228" s="334"/>
      <c r="I228" s="373" t="s">
        <v>260</v>
      </c>
      <c r="J228" s="373"/>
      <c r="K228" s="140">
        <f>SUM(K229)</f>
        <v>290100</v>
      </c>
      <c r="L228" s="140">
        <f>SUM(L229)</f>
        <v>233530</v>
      </c>
      <c r="M228" s="140">
        <f>SUM(M229)</f>
        <v>183228</v>
      </c>
      <c r="N228" s="308">
        <f t="shared" si="29"/>
        <v>63.160289555325754</v>
      </c>
      <c r="O228" s="308">
        <f>SUM(M228/L228)*100</f>
        <v>78.460155012204</v>
      </c>
    </row>
    <row r="229" spans="1:15" ht="16.5" customHeight="1">
      <c r="A229" s="141"/>
      <c r="B229" s="141"/>
      <c r="C229" s="141"/>
      <c r="D229" s="141"/>
      <c r="E229" s="141"/>
      <c r="F229" s="141"/>
      <c r="G229" s="141"/>
      <c r="H229" s="341" t="s">
        <v>261</v>
      </c>
      <c r="I229" s="388" t="s">
        <v>262</v>
      </c>
      <c r="J229" s="388"/>
      <c r="K229" s="240">
        <f>SUM(K231,K247)</f>
        <v>290100</v>
      </c>
      <c r="L229" s="240">
        <f>SUM(L231,L247)</f>
        <v>233530</v>
      </c>
      <c r="M229" s="240">
        <f>SUM(M231,M247)</f>
        <v>183228</v>
      </c>
      <c r="N229" s="308">
        <f t="shared" si="29"/>
        <v>63.160289555325754</v>
      </c>
      <c r="O229" s="308">
        <f>SUM(M229/L229)*100</f>
        <v>78.460155012204</v>
      </c>
    </row>
    <row r="230" spans="1:15" ht="15.75" customHeight="1">
      <c r="A230" s="141"/>
      <c r="B230" s="141"/>
      <c r="C230" s="141"/>
      <c r="D230" s="141"/>
      <c r="E230" s="141"/>
      <c r="F230" s="141"/>
      <c r="G230" s="141"/>
      <c r="H230" s="334"/>
      <c r="I230" s="155" t="s">
        <v>263</v>
      </c>
      <c r="J230" s="135"/>
      <c r="K230" s="241"/>
      <c r="L230" s="241"/>
      <c r="M230" s="241"/>
      <c r="N230" s="308"/>
      <c r="O230" s="308"/>
    </row>
    <row r="231" spans="1:15" ht="16.5" customHeight="1">
      <c r="A231" s="141"/>
      <c r="B231" s="141"/>
      <c r="C231" s="141"/>
      <c r="D231" s="141"/>
      <c r="E231" s="141"/>
      <c r="F231" s="141"/>
      <c r="G231" s="141"/>
      <c r="H231" s="338" t="s">
        <v>344</v>
      </c>
      <c r="I231" s="389" t="s">
        <v>346</v>
      </c>
      <c r="J231" s="389"/>
      <c r="K231" s="213">
        <f>SUM(K232,K242)</f>
        <v>200100</v>
      </c>
      <c r="L231" s="213">
        <f>SUM(L232,L242)</f>
        <v>167200</v>
      </c>
      <c r="M231" s="213">
        <f>SUM(M232,M242)</f>
        <v>162228</v>
      </c>
      <c r="N231" s="309">
        <f t="shared" si="29"/>
        <v>81.07346326836581</v>
      </c>
      <c r="O231" s="309">
        <f aca="true" t="shared" si="31" ref="O231:O254">SUM(M231/L231)*100</f>
        <v>97.02631578947368</v>
      </c>
    </row>
    <row r="232" spans="1:15" ht="27" customHeight="1">
      <c r="A232" s="141"/>
      <c r="B232" s="141"/>
      <c r="C232" s="141"/>
      <c r="D232" s="141"/>
      <c r="E232" s="141"/>
      <c r="F232" s="141"/>
      <c r="G232" s="141"/>
      <c r="H232" s="338" t="s">
        <v>345</v>
      </c>
      <c r="I232" s="381" t="s">
        <v>264</v>
      </c>
      <c r="J232" s="381"/>
      <c r="K232" s="179">
        <f>SUM(K233)</f>
        <v>50100</v>
      </c>
      <c r="L232" s="179">
        <f>SUM(L233)</f>
        <v>27200</v>
      </c>
      <c r="M232" s="179">
        <f>SUM(M233)</f>
        <v>26359</v>
      </c>
      <c r="N232" s="308">
        <f t="shared" si="29"/>
        <v>52.6127744510978</v>
      </c>
      <c r="O232" s="308">
        <f t="shared" si="31"/>
        <v>96.90808823529412</v>
      </c>
    </row>
    <row r="233" spans="1:15" ht="12.75">
      <c r="A233" s="141"/>
      <c r="B233" s="141"/>
      <c r="C233" s="141"/>
      <c r="D233" s="141"/>
      <c r="E233" s="141"/>
      <c r="F233" s="141"/>
      <c r="G233" s="141"/>
      <c r="H233" s="334"/>
      <c r="I233" s="150">
        <v>3</v>
      </c>
      <c r="J233" s="151" t="s">
        <v>180</v>
      </c>
      <c r="K233" s="179">
        <f>SUM(K234,K239)</f>
        <v>50100</v>
      </c>
      <c r="L233" s="179">
        <f>SUM(L234,L239)</f>
        <v>27200</v>
      </c>
      <c r="M233" s="179">
        <f>SUM(M234,M239)</f>
        <v>26359</v>
      </c>
      <c r="N233" s="308">
        <f t="shared" si="29"/>
        <v>52.6127744510978</v>
      </c>
      <c r="O233" s="308">
        <f t="shared" si="31"/>
        <v>96.90808823529412</v>
      </c>
    </row>
    <row r="234" spans="1:15" ht="12.75">
      <c r="A234" s="141"/>
      <c r="B234" s="141"/>
      <c r="C234" s="141"/>
      <c r="D234" s="141"/>
      <c r="E234" s="141"/>
      <c r="F234" s="141"/>
      <c r="G234" s="141"/>
      <c r="H234" s="334"/>
      <c r="I234" s="150">
        <v>32</v>
      </c>
      <c r="J234" s="151" t="s">
        <v>180</v>
      </c>
      <c r="K234" s="179">
        <f>SUM(K235,K237)</f>
        <v>10600</v>
      </c>
      <c r="L234" s="179">
        <f>SUM(L235,L237)</f>
        <v>7200</v>
      </c>
      <c r="M234" s="179">
        <f>SUM(M235,M237)</f>
        <v>6383</v>
      </c>
      <c r="N234" s="308">
        <f t="shared" si="29"/>
        <v>60.216981132075475</v>
      </c>
      <c r="O234" s="308">
        <f t="shared" si="31"/>
        <v>88.65277777777779</v>
      </c>
    </row>
    <row r="235" spans="1:15" ht="12.75">
      <c r="A235" s="141"/>
      <c r="B235" s="141"/>
      <c r="C235" s="141"/>
      <c r="D235" s="141"/>
      <c r="E235" s="141"/>
      <c r="F235" s="141"/>
      <c r="G235" s="141"/>
      <c r="H235" s="334"/>
      <c r="I235" s="150">
        <v>322</v>
      </c>
      <c r="J235" s="151" t="s">
        <v>123</v>
      </c>
      <c r="K235" s="179">
        <f>SUM(K236)</f>
        <v>3000</v>
      </c>
      <c r="L235" s="179">
        <f>SUM(L236)</f>
        <v>100</v>
      </c>
      <c r="M235" s="179">
        <f>SUM(M236)</f>
        <v>36</v>
      </c>
      <c r="N235" s="308">
        <f t="shared" si="29"/>
        <v>1.2</v>
      </c>
      <c r="O235" s="308">
        <f t="shared" si="31"/>
        <v>36</v>
      </c>
    </row>
    <row r="236" spans="1:15" ht="12.75">
      <c r="A236" s="141">
        <v>1</v>
      </c>
      <c r="B236" s="141"/>
      <c r="C236" s="141"/>
      <c r="D236" s="141"/>
      <c r="E236" s="141"/>
      <c r="F236" s="141"/>
      <c r="G236" s="141"/>
      <c r="H236" s="334" t="s">
        <v>537</v>
      </c>
      <c r="I236" s="243">
        <v>3224</v>
      </c>
      <c r="J236" s="244" t="s">
        <v>223</v>
      </c>
      <c r="K236" s="245">
        <v>3000</v>
      </c>
      <c r="L236" s="245">
        <v>100</v>
      </c>
      <c r="M236" s="245">
        <v>36</v>
      </c>
      <c r="N236" s="308">
        <f t="shared" si="29"/>
        <v>1.2</v>
      </c>
      <c r="O236" s="308">
        <f t="shared" si="31"/>
        <v>36</v>
      </c>
    </row>
    <row r="237" spans="1:15" ht="12.75">
      <c r="A237" s="141"/>
      <c r="B237" s="141"/>
      <c r="C237" s="141"/>
      <c r="D237" s="141"/>
      <c r="E237" s="141"/>
      <c r="F237" s="141"/>
      <c r="G237" s="141"/>
      <c r="H237" s="334"/>
      <c r="I237" s="150">
        <v>323</v>
      </c>
      <c r="J237" s="151" t="s">
        <v>101</v>
      </c>
      <c r="K237" s="179">
        <f>SUM(K238)</f>
        <v>7600</v>
      </c>
      <c r="L237" s="179">
        <f>SUM(L238)</f>
        <v>7100</v>
      </c>
      <c r="M237" s="179">
        <f>SUM(M238)</f>
        <v>6347</v>
      </c>
      <c r="N237" s="308">
        <f t="shared" si="29"/>
        <v>83.51315789473685</v>
      </c>
      <c r="O237" s="308">
        <f t="shared" si="31"/>
        <v>89.39436619718309</v>
      </c>
    </row>
    <row r="238" spans="1:15" ht="12.75">
      <c r="A238" s="141"/>
      <c r="B238" s="141"/>
      <c r="C238" s="141"/>
      <c r="D238" s="141"/>
      <c r="E238" s="141"/>
      <c r="F238" s="141"/>
      <c r="G238" s="141"/>
      <c r="H238" s="334" t="s">
        <v>538</v>
      </c>
      <c r="I238" s="243">
        <v>3237</v>
      </c>
      <c r="J238" s="244" t="s">
        <v>108</v>
      </c>
      <c r="K238" s="161">
        <v>7600</v>
      </c>
      <c r="L238" s="161">
        <v>7100</v>
      </c>
      <c r="M238" s="245">
        <v>6347</v>
      </c>
      <c r="N238" s="308">
        <f t="shared" si="29"/>
        <v>83.51315789473685</v>
      </c>
      <c r="O238" s="308">
        <f t="shared" si="31"/>
        <v>89.39436619718309</v>
      </c>
    </row>
    <row r="239" spans="1:15" s="24" customFormat="1" ht="12.75">
      <c r="A239" s="166"/>
      <c r="B239" s="166"/>
      <c r="C239" s="166"/>
      <c r="D239" s="166"/>
      <c r="E239" s="166"/>
      <c r="F239" s="166"/>
      <c r="G239" s="166"/>
      <c r="H239" s="342"/>
      <c r="I239" s="150">
        <v>36</v>
      </c>
      <c r="J239" s="151" t="s">
        <v>265</v>
      </c>
      <c r="K239" s="132">
        <f aca="true" t="shared" si="32" ref="K239:M240">SUM(K240)</f>
        <v>39500</v>
      </c>
      <c r="L239" s="132">
        <f t="shared" si="32"/>
        <v>20000</v>
      </c>
      <c r="M239" s="132">
        <f t="shared" si="32"/>
        <v>19976</v>
      </c>
      <c r="N239" s="308">
        <f t="shared" si="29"/>
        <v>50.57215189873418</v>
      </c>
      <c r="O239" s="308">
        <f t="shared" si="31"/>
        <v>99.88</v>
      </c>
    </row>
    <row r="240" spans="1:15" ht="12.75">
      <c r="A240" s="141"/>
      <c r="B240" s="141"/>
      <c r="C240" s="141"/>
      <c r="D240" s="141"/>
      <c r="E240" s="141"/>
      <c r="F240" s="141"/>
      <c r="G240" s="141"/>
      <c r="H240" s="334"/>
      <c r="I240" s="150">
        <v>366</v>
      </c>
      <c r="J240" s="151" t="s">
        <v>266</v>
      </c>
      <c r="K240" s="179">
        <f t="shared" si="32"/>
        <v>39500</v>
      </c>
      <c r="L240" s="179">
        <f t="shared" si="32"/>
        <v>20000</v>
      </c>
      <c r="M240" s="179">
        <f t="shared" si="32"/>
        <v>19976</v>
      </c>
      <c r="N240" s="308">
        <f t="shared" si="29"/>
        <v>50.57215189873418</v>
      </c>
      <c r="O240" s="308">
        <f t="shared" si="31"/>
        <v>99.88</v>
      </c>
    </row>
    <row r="241" spans="1:15" ht="12.75">
      <c r="A241" s="141"/>
      <c r="B241" s="141"/>
      <c r="C241" s="141"/>
      <c r="D241" s="141"/>
      <c r="E241" s="141"/>
      <c r="F241" s="141"/>
      <c r="G241" s="141"/>
      <c r="H241" s="334" t="s">
        <v>539</v>
      </c>
      <c r="I241" s="243">
        <v>3661</v>
      </c>
      <c r="J241" s="244" t="s">
        <v>267</v>
      </c>
      <c r="K241" s="161">
        <v>39500</v>
      </c>
      <c r="L241" s="161">
        <v>20000</v>
      </c>
      <c r="M241" s="245">
        <v>19976</v>
      </c>
      <c r="N241" s="308">
        <f t="shared" si="29"/>
        <v>50.57215189873418</v>
      </c>
      <c r="O241" s="308">
        <f t="shared" si="31"/>
        <v>99.88</v>
      </c>
    </row>
    <row r="242" spans="1:15" s="218" customFormat="1" ht="12.75" customHeight="1">
      <c r="A242" s="215"/>
      <c r="B242" s="215"/>
      <c r="C242" s="215"/>
      <c r="D242" s="215"/>
      <c r="E242" s="215"/>
      <c r="F242" s="215"/>
      <c r="G242" s="215"/>
      <c r="H242" s="346" t="s">
        <v>347</v>
      </c>
      <c r="I242" s="390" t="s">
        <v>370</v>
      </c>
      <c r="J242" s="390"/>
      <c r="K242" s="222">
        <f>SUM(K243)</f>
        <v>150000</v>
      </c>
      <c r="L242" s="222">
        <f aca="true" t="shared" si="33" ref="L242:M245">SUM(L243)</f>
        <v>140000</v>
      </c>
      <c r="M242" s="222">
        <f t="shared" si="33"/>
        <v>135869</v>
      </c>
      <c r="N242" s="308">
        <f t="shared" si="29"/>
        <v>90.57933333333334</v>
      </c>
      <c r="O242" s="308">
        <f t="shared" si="31"/>
        <v>97.04928571428572</v>
      </c>
    </row>
    <row r="243" spans="1:15" s="218" customFormat="1" ht="12.75">
      <c r="A243" s="215"/>
      <c r="B243" s="215"/>
      <c r="C243" s="215"/>
      <c r="D243" s="215"/>
      <c r="E243" s="215"/>
      <c r="F243" s="215"/>
      <c r="G243" s="215"/>
      <c r="H243" s="345"/>
      <c r="I243" s="246">
        <v>4</v>
      </c>
      <c r="J243" s="247" t="s">
        <v>192</v>
      </c>
      <c r="K243" s="222">
        <f>SUM(K244)</f>
        <v>150000</v>
      </c>
      <c r="L243" s="222">
        <f t="shared" si="33"/>
        <v>140000</v>
      </c>
      <c r="M243" s="222">
        <f t="shared" si="33"/>
        <v>135869</v>
      </c>
      <c r="N243" s="308">
        <f t="shared" si="29"/>
        <v>90.57933333333334</v>
      </c>
      <c r="O243" s="308">
        <f t="shared" si="31"/>
        <v>97.04928571428572</v>
      </c>
    </row>
    <row r="244" spans="1:15" s="218" customFormat="1" ht="12.75">
      <c r="A244" s="215"/>
      <c r="B244" s="215"/>
      <c r="C244" s="215"/>
      <c r="D244" s="215"/>
      <c r="E244" s="215"/>
      <c r="F244" s="215"/>
      <c r="G244" s="215"/>
      <c r="H244" s="345"/>
      <c r="I244" s="246">
        <v>42</v>
      </c>
      <c r="J244" s="247" t="s">
        <v>240</v>
      </c>
      <c r="K244" s="222">
        <f>SUM(K245)</f>
        <v>150000</v>
      </c>
      <c r="L244" s="222">
        <f t="shared" si="33"/>
        <v>140000</v>
      </c>
      <c r="M244" s="222">
        <f t="shared" si="33"/>
        <v>135869</v>
      </c>
      <c r="N244" s="308">
        <f t="shared" si="29"/>
        <v>90.57933333333334</v>
      </c>
      <c r="O244" s="308">
        <f t="shared" si="31"/>
        <v>97.04928571428572</v>
      </c>
    </row>
    <row r="245" spans="1:15" s="218" customFormat="1" ht="12.75">
      <c r="A245" s="215"/>
      <c r="B245" s="215"/>
      <c r="C245" s="215"/>
      <c r="D245" s="215"/>
      <c r="E245" s="215"/>
      <c r="F245" s="215"/>
      <c r="G245" s="215"/>
      <c r="H245" s="345"/>
      <c r="I245" s="246">
        <v>422</v>
      </c>
      <c r="J245" s="247" t="s">
        <v>141</v>
      </c>
      <c r="K245" s="222">
        <f>SUM(K246)</f>
        <v>150000</v>
      </c>
      <c r="L245" s="222">
        <f t="shared" si="33"/>
        <v>140000</v>
      </c>
      <c r="M245" s="222">
        <f t="shared" si="33"/>
        <v>135869</v>
      </c>
      <c r="N245" s="308">
        <f t="shared" si="29"/>
        <v>90.57933333333334</v>
      </c>
      <c r="O245" s="308">
        <f t="shared" si="31"/>
        <v>97.04928571428572</v>
      </c>
    </row>
    <row r="246" spans="1:15" s="209" customFormat="1" ht="12.75">
      <c r="A246" s="204"/>
      <c r="B246" s="204"/>
      <c r="C246" s="204"/>
      <c r="D246" s="204"/>
      <c r="E246" s="204"/>
      <c r="F246" s="204"/>
      <c r="G246" s="204"/>
      <c r="H246" s="344" t="s">
        <v>540</v>
      </c>
      <c r="I246" s="248">
        <v>4227</v>
      </c>
      <c r="J246" s="249" t="s">
        <v>369</v>
      </c>
      <c r="K246" s="207">
        <v>150000</v>
      </c>
      <c r="L246" s="207">
        <v>140000</v>
      </c>
      <c r="M246" s="250">
        <v>135869</v>
      </c>
      <c r="N246" s="308">
        <f t="shared" si="29"/>
        <v>90.57933333333334</v>
      </c>
      <c r="O246" s="308">
        <f t="shared" si="31"/>
        <v>97.04928571428572</v>
      </c>
    </row>
    <row r="247" spans="1:15" ht="12.75" customHeight="1">
      <c r="A247" s="141"/>
      <c r="B247" s="141"/>
      <c r="C247" s="141"/>
      <c r="D247" s="141"/>
      <c r="E247" s="141"/>
      <c r="F247" s="141"/>
      <c r="G247" s="141"/>
      <c r="H247" s="334"/>
      <c r="I247" s="391" t="s">
        <v>360</v>
      </c>
      <c r="J247" s="391"/>
      <c r="K247" s="251">
        <f>SUM(K248)</f>
        <v>90000</v>
      </c>
      <c r="L247" s="251">
        <f>SUM(L248)</f>
        <v>66330</v>
      </c>
      <c r="M247" s="251">
        <f>SUM(M248)</f>
        <v>21000</v>
      </c>
      <c r="N247" s="311">
        <f t="shared" si="29"/>
        <v>23.333333333333332</v>
      </c>
      <c r="O247" s="311">
        <f t="shared" si="31"/>
        <v>31.659882406151063</v>
      </c>
    </row>
    <row r="248" spans="1:15" s="13" customFormat="1" ht="12.75" customHeight="1">
      <c r="A248" s="194"/>
      <c r="B248" s="194"/>
      <c r="C248" s="194"/>
      <c r="D248" s="194"/>
      <c r="E248" s="194"/>
      <c r="F248" s="194"/>
      <c r="G248" s="194"/>
      <c r="H248" s="347"/>
      <c r="I248" s="392" t="s">
        <v>348</v>
      </c>
      <c r="J248" s="392"/>
      <c r="K248" s="214">
        <f>SUM(K249+K251)</f>
        <v>90000</v>
      </c>
      <c r="L248" s="214">
        <f>SUM(L249+L251)</f>
        <v>66330</v>
      </c>
      <c r="M248" s="214">
        <f>SUM(M249+M251)</f>
        <v>21000</v>
      </c>
      <c r="N248" s="308">
        <f t="shared" si="29"/>
        <v>23.333333333333332</v>
      </c>
      <c r="O248" s="308">
        <f t="shared" si="31"/>
        <v>31.659882406151063</v>
      </c>
    </row>
    <row r="249" spans="1:15" ht="12.75">
      <c r="A249" s="141"/>
      <c r="B249" s="141"/>
      <c r="C249" s="141"/>
      <c r="D249" s="141"/>
      <c r="E249" s="141"/>
      <c r="F249" s="141"/>
      <c r="G249" s="141"/>
      <c r="H249" s="334"/>
      <c r="I249" s="150">
        <v>381</v>
      </c>
      <c r="J249" s="151" t="s">
        <v>131</v>
      </c>
      <c r="K249" s="179">
        <f>SUM(K250)</f>
        <v>70000</v>
      </c>
      <c r="L249" s="179">
        <f>SUM(L250)</f>
        <v>46330</v>
      </c>
      <c r="M249" s="179">
        <f>SUM(M250)</f>
        <v>1000</v>
      </c>
      <c r="N249" s="308">
        <f t="shared" si="29"/>
        <v>1.4285714285714286</v>
      </c>
      <c r="O249" s="308">
        <f t="shared" si="31"/>
        <v>2.158428663932657</v>
      </c>
    </row>
    <row r="250" spans="1:15" ht="12.75">
      <c r="A250" s="141"/>
      <c r="B250" s="141"/>
      <c r="C250" s="141"/>
      <c r="D250" s="141"/>
      <c r="E250" s="141"/>
      <c r="F250" s="141"/>
      <c r="G250" s="141"/>
      <c r="H250" s="334" t="s">
        <v>541</v>
      </c>
      <c r="I250" s="243">
        <v>3811</v>
      </c>
      <c r="J250" s="244" t="s">
        <v>268</v>
      </c>
      <c r="K250" s="177">
        <v>70000</v>
      </c>
      <c r="L250" s="177">
        <v>46330</v>
      </c>
      <c r="M250" s="245">
        <v>1000</v>
      </c>
      <c r="N250" s="308">
        <f t="shared" si="29"/>
        <v>1.4285714285714286</v>
      </c>
      <c r="O250" s="308">
        <f t="shared" si="31"/>
        <v>2.158428663932657</v>
      </c>
    </row>
    <row r="251" spans="1:15" ht="12.75">
      <c r="A251" s="141"/>
      <c r="B251" s="141"/>
      <c r="C251" s="141"/>
      <c r="D251" s="141"/>
      <c r="E251" s="141"/>
      <c r="F251" s="141"/>
      <c r="G251" s="141"/>
      <c r="H251" s="334"/>
      <c r="I251" s="150">
        <v>329</v>
      </c>
      <c r="J251" s="151" t="s">
        <v>218</v>
      </c>
      <c r="K251" s="179">
        <f>SUM(K252)</f>
        <v>20000</v>
      </c>
      <c r="L251" s="179">
        <f>SUM(L252)</f>
        <v>20000</v>
      </c>
      <c r="M251" s="179">
        <f>SUM(M252)</f>
        <v>20000</v>
      </c>
      <c r="N251" s="308">
        <f t="shared" si="29"/>
        <v>100</v>
      </c>
      <c r="O251" s="308">
        <f t="shared" si="31"/>
        <v>100</v>
      </c>
    </row>
    <row r="252" spans="1:15" ht="12.75">
      <c r="A252" s="141"/>
      <c r="B252" s="141"/>
      <c r="C252" s="141"/>
      <c r="D252" s="141"/>
      <c r="E252" s="141"/>
      <c r="F252" s="141"/>
      <c r="G252" s="141"/>
      <c r="H252" s="334" t="s">
        <v>542</v>
      </c>
      <c r="I252" s="243">
        <v>3299</v>
      </c>
      <c r="J252" s="244" t="s">
        <v>269</v>
      </c>
      <c r="K252" s="177">
        <v>20000</v>
      </c>
      <c r="L252" s="177">
        <v>20000</v>
      </c>
      <c r="M252" s="245">
        <v>20000</v>
      </c>
      <c r="N252" s="308">
        <f t="shared" si="29"/>
        <v>100</v>
      </c>
      <c r="O252" s="308">
        <f t="shared" si="31"/>
        <v>100</v>
      </c>
    </row>
    <row r="253" spans="1:15" ht="17.25" customHeight="1">
      <c r="A253" s="141"/>
      <c r="B253" s="141"/>
      <c r="C253" s="141"/>
      <c r="D253" s="141"/>
      <c r="E253" s="141"/>
      <c r="F253" s="141"/>
      <c r="G253" s="141"/>
      <c r="H253" s="334"/>
      <c r="I253" s="252" t="s">
        <v>270</v>
      </c>
      <c r="J253" s="135"/>
      <c r="K253" s="137">
        <f>SUM(K254)</f>
        <v>266100</v>
      </c>
      <c r="L253" s="137">
        <f>SUM(L254)</f>
        <v>208500</v>
      </c>
      <c r="M253" s="137">
        <f>SUM(M254)</f>
        <v>193697</v>
      </c>
      <c r="N253" s="308">
        <f t="shared" si="29"/>
        <v>72.79105599398721</v>
      </c>
      <c r="O253" s="308">
        <f t="shared" si="31"/>
        <v>92.90023980815347</v>
      </c>
    </row>
    <row r="254" spans="1:15" ht="13.5" customHeight="1">
      <c r="A254" s="141"/>
      <c r="B254" s="141"/>
      <c r="C254" s="141"/>
      <c r="D254" s="141"/>
      <c r="E254" s="141"/>
      <c r="F254" s="141"/>
      <c r="G254" s="141"/>
      <c r="H254" s="348" t="s">
        <v>271</v>
      </c>
      <c r="I254" s="253" t="s">
        <v>272</v>
      </c>
      <c r="J254" s="254"/>
      <c r="K254" s="255">
        <f>SUM(K256)</f>
        <v>266100</v>
      </c>
      <c r="L254" s="255">
        <f>SUM(L256)</f>
        <v>208500</v>
      </c>
      <c r="M254" s="255">
        <f>SUM(M256)</f>
        <v>193697</v>
      </c>
      <c r="N254" s="308">
        <f t="shared" si="29"/>
        <v>72.79105599398721</v>
      </c>
      <c r="O254" s="308">
        <f t="shared" si="31"/>
        <v>92.90023980815347</v>
      </c>
    </row>
    <row r="255" spans="1:15" ht="11.25" customHeight="1">
      <c r="A255" s="141"/>
      <c r="B255" s="141"/>
      <c r="C255" s="141"/>
      <c r="D255" s="141"/>
      <c r="E255" s="141"/>
      <c r="F255" s="141"/>
      <c r="G255" s="141"/>
      <c r="H255" s="334"/>
      <c r="I255" s="155" t="s">
        <v>273</v>
      </c>
      <c r="J255" s="138"/>
      <c r="K255" s="212"/>
      <c r="L255" s="212"/>
      <c r="M255" s="212"/>
      <c r="N255" s="308"/>
      <c r="O255" s="308"/>
    </row>
    <row r="256" spans="1:15" ht="12.75" customHeight="1">
      <c r="A256" s="141"/>
      <c r="B256" s="141"/>
      <c r="C256" s="141"/>
      <c r="D256" s="141"/>
      <c r="E256" s="141"/>
      <c r="F256" s="141"/>
      <c r="G256" s="141"/>
      <c r="H256" s="338" t="s">
        <v>338</v>
      </c>
      <c r="I256" s="242" t="s">
        <v>349</v>
      </c>
      <c r="J256" s="242"/>
      <c r="K256" s="213">
        <f>SUM(K257)</f>
        <v>266100</v>
      </c>
      <c r="L256" s="213">
        <f>SUM(L257)</f>
        <v>208500</v>
      </c>
      <c r="M256" s="213">
        <f>SUM(M257)</f>
        <v>193697</v>
      </c>
      <c r="N256" s="309">
        <f t="shared" si="29"/>
        <v>72.79105599398721</v>
      </c>
      <c r="O256" s="309">
        <f>SUM(M256/L256)*100</f>
        <v>92.90023980815347</v>
      </c>
    </row>
    <row r="257" spans="1:15" ht="13.5" customHeight="1">
      <c r="A257" s="141"/>
      <c r="B257" s="141"/>
      <c r="C257" s="141"/>
      <c r="D257" s="141"/>
      <c r="E257" s="141"/>
      <c r="F257" s="141"/>
      <c r="G257" s="141"/>
      <c r="H257" s="338" t="s">
        <v>339</v>
      </c>
      <c r="I257" s="191" t="s">
        <v>274</v>
      </c>
      <c r="J257" s="191"/>
      <c r="K257" s="214">
        <f>SUM(K258,K283)</f>
        <v>266100</v>
      </c>
      <c r="L257" s="214">
        <f>SUM(L258,L283)</f>
        <v>208500</v>
      </c>
      <c r="M257" s="214">
        <f>SUM(M258,M283)</f>
        <v>193697</v>
      </c>
      <c r="N257" s="308">
        <f t="shared" si="29"/>
        <v>72.79105599398721</v>
      </c>
      <c r="O257" s="308">
        <f>SUM(M257/L257)*100</f>
        <v>92.90023980815347</v>
      </c>
    </row>
    <row r="258" spans="1:15" ht="12.75">
      <c r="A258" s="141"/>
      <c r="B258" s="141"/>
      <c r="C258" s="141"/>
      <c r="D258" s="141"/>
      <c r="E258" s="141"/>
      <c r="F258" s="141"/>
      <c r="G258" s="141"/>
      <c r="H258" s="334"/>
      <c r="I258" s="150">
        <v>3</v>
      </c>
      <c r="J258" s="151" t="s">
        <v>180</v>
      </c>
      <c r="K258" s="179">
        <f>SUM(K259,K274,K277)</f>
        <v>226100</v>
      </c>
      <c r="L258" s="179">
        <f>SUM(L259,L274,L277)</f>
        <v>157500</v>
      </c>
      <c r="M258" s="179">
        <f>SUM(M259,M274,M277)</f>
        <v>143415</v>
      </c>
      <c r="N258" s="308">
        <f t="shared" si="29"/>
        <v>63.42989827509952</v>
      </c>
      <c r="O258" s="308">
        <f>SUM(M258/L258)*100</f>
        <v>91.05714285714286</v>
      </c>
    </row>
    <row r="259" spans="1:15" ht="12.75">
      <c r="A259" s="141"/>
      <c r="B259" s="141"/>
      <c r="C259" s="141"/>
      <c r="D259" s="141"/>
      <c r="E259" s="141"/>
      <c r="F259" s="141"/>
      <c r="G259" s="141"/>
      <c r="H259" s="334"/>
      <c r="I259" s="152">
        <v>32</v>
      </c>
      <c r="J259" s="127" t="s">
        <v>90</v>
      </c>
      <c r="K259" s="179">
        <f>SUM(K260,K265,K271)</f>
        <v>131100</v>
      </c>
      <c r="L259" s="179">
        <f>SUM(L260,L265,L271)</f>
        <v>96000</v>
      </c>
      <c r="M259" s="179">
        <f>SUM(M260,M265,M271)</f>
        <v>82045</v>
      </c>
      <c r="N259" s="308">
        <f t="shared" si="29"/>
        <v>62.58199847444699</v>
      </c>
      <c r="O259" s="308">
        <f aca="true" t="shared" si="34" ref="O259:O350">SUM(M259/L259)*100</f>
        <v>85.46354166666667</v>
      </c>
    </row>
    <row r="260" spans="1:15" ht="12.75">
      <c r="A260" s="141"/>
      <c r="B260" s="141"/>
      <c r="C260" s="141"/>
      <c r="D260" s="141"/>
      <c r="E260" s="141"/>
      <c r="F260" s="141"/>
      <c r="G260" s="141"/>
      <c r="H260" s="334"/>
      <c r="I260" s="152">
        <v>322</v>
      </c>
      <c r="J260" s="127" t="s">
        <v>95</v>
      </c>
      <c r="K260" s="179">
        <f>SUM(K261:K264)</f>
        <v>96500</v>
      </c>
      <c r="L260" s="179">
        <f>SUM(L261+L263)</f>
        <v>42000</v>
      </c>
      <c r="M260" s="179">
        <f>SUM(M261+M263+M262)</f>
        <v>33969</v>
      </c>
      <c r="N260" s="308">
        <f t="shared" si="29"/>
        <v>35.201036269430055</v>
      </c>
      <c r="O260" s="308">
        <f t="shared" si="34"/>
        <v>80.87857142857143</v>
      </c>
    </row>
    <row r="261" spans="1:15" ht="12.75">
      <c r="A261" s="141"/>
      <c r="B261" s="141"/>
      <c r="C261" s="141"/>
      <c r="D261" s="141"/>
      <c r="E261" s="141"/>
      <c r="F261" s="141"/>
      <c r="G261" s="141"/>
      <c r="H261" s="334" t="s">
        <v>505</v>
      </c>
      <c r="I261" s="154">
        <v>3223</v>
      </c>
      <c r="J261" s="160" t="s">
        <v>506</v>
      </c>
      <c r="K261" s="161">
        <v>50000</v>
      </c>
      <c r="L261" s="161">
        <v>32000</v>
      </c>
      <c r="M261" s="256">
        <v>22113</v>
      </c>
      <c r="N261" s="308">
        <f t="shared" si="29"/>
        <v>44.226</v>
      </c>
      <c r="O261" s="308">
        <f t="shared" si="34"/>
        <v>69.103125</v>
      </c>
    </row>
    <row r="262" spans="1:15" ht="12.75">
      <c r="A262" s="141"/>
      <c r="B262" s="141"/>
      <c r="C262" s="141"/>
      <c r="D262" s="141"/>
      <c r="E262" s="141"/>
      <c r="F262" s="141"/>
      <c r="G262" s="141"/>
      <c r="H262" s="334" t="s">
        <v>507</v>
      </c>
      <c r="I262" s="154">
        <v>3223</v>
      </c>
      <c r="J262" s="160" t="s">
        <v>508</v>
      </c>
      <c r="K262" s="161">
        <v>1500</v>
      </c>
      <c r="L262" s="161">
        <v>6000</v>
      </c>
      <c r="M262" s="256">
        <v>5784</v>
      </c>
      <c r="N262" s="308">
        <f t="shared" si="29"/>
        <v>385.59999999999997</v>
      </c>
      <c r="O262" s="308">
        <f t="shared" si="34"/>
        <v>96.39999999999999</v>
      </c>
    </row>
    <row r="263" spans="1:15" ht="12.75" customHeight="1">
      <c r="A263" s="141"/>
      <c r="B263" s="141"/>
      <c r="C263" s="141"/>
      <c r="D263" s="141"/>
      <c r="E263" s="141"/>
      <c r="F263" s="141"/>
      <c r="G263" s="141"/>
      <c r="H263" s="334" t="s">
        <v>509</v>
      </c>
      <c r="I263" s="154">
        <v>3224</v>
      </c>
      <c r="J263" s="155" t="s">
        <v>223</v>
      </c>
      <c r="K263" s="140">
        <v>40000</v>
      </c>
      <c r="L263" s="140">
        <v>10000</v>
      </c>
      <c r="M263" s="140">
        <v>6072</v>
      </c>
      <c r="N263" s="308">
        <f t="shared" si="29"/>
        <v>15.18</v>
      </c>
      <c r="O263" s="308">
        <f t="shared" si="34"/>
        <v>60.72</v>
      </c>
    </row>
    <row r="264" spans="1:15" ht="12.75" customHeight="1">
      <c r="A264" s="141"/>
      <c r="B264" s="141"/>
      <c r="C264" s="141"/>
      <c r="D264" s="141"/>
      <c r="E264" s="141"/>
      <c r="F264" s="141"/>
      <c r="G264" s="141"/>
      <c r="H264" s="334" t="s">
        <v>510</v>
      </c>
      <c r="I264" s="154">
        <v>3224</v>
      </c>
      <c r="J264" s="155" t="s">
        <v>511</v>
      </c>
      <c r="K264" s="140">
        <v>5000</v>
      </c>
      <c r="L264" s="140">
        <v>0</v>
      </c>
      <c r="M264" s="140">
        <v>0</v>
      </c>
      <c r="N264" s="308">
        <f t="shared" si="29"/>
        <v>0</v>
      </c>
      <c r="O264" s="308">
        <v>0</v>
      </c>
    </row>
    <row r="265" spans="1:15" ht="12.75" customHeight="1">
      <c r="A265" s="141">
        <v>1</v>
      </c>
      <c r="B265" s="141"/>
      <c r="C265" s="141"/>
      <c r="D265" s="141"/>
      <c r="E265" s="141"/>
      <c r="F265" s="141"/>
      <c r="G265" s="141"/>
      <c r="H265" s="334"/>
      <c r="I265" s="152">
        <v>323</v>
      </c>
      <c r="J265" s="127" t="s">
        <v>101</v>
      </c>
      <c r="K265" s="136">
        <f>SUM(K266:K270)</f>
        <v>31600</v>
      </c>
      <c r="L265" s="136">
        <f>SUM(L266:L270)</f>
        <v>51000</v>
      </c>
      <c r="M265" s="136">
        <f>SUM(M266:M270)</f>
        <v>48076</v>
      </c>
      <c r="N265" s="308">
        <f t="shared" si="29"/>
        <v>152.13924050632912</v>
      </c>
      <c r="O265" s="308">
        <f t="shared" si="34"/>
        <v>94.26666666666667</v>
      </c>
    </row>
    <row r="266" spans="1:15" ht="12.75" customHeight="1">
      <c r="A266" s="141"/>
      <c r="B266" s="141"/>
      <c r="C266" s="141"/>
      <c r="D266" s="141"/>
      <c r="E266" s="141"/>
      <c r="F266" s="141"/>
      <c r="G266" s="141"/>
      <c r="H266" s="334" t="s">
        <v>512</v>
      </c>
      <c r="I266" s="159">
        <v>3231</v>
      </c>
      <c r="J266" s="170" t="s">
        <v>102</v>
      </c>
      <c r="K266" s="161">
        <v>3000</v>
      </c>
      <c r="L266" s="161">
        <v>6000</v>
      </c>
      <c r="M266" s="137">
        <v>5638</v>
      </c>
      <c r="N266" s="308">
        <f t="shared" si="29"/>
        <v>187.93333333333334</v>
      </c>
      <c r="O266" s="308">
        <f t="shared" si="34"/>
        <v>93.96666666666667</v>
      </c>
    </row>
    <row r="267" spans="1:15" ht="12.75" customHeight="1">
      <c r="A267" s="141"/>
      <c r="B267" s="141"/>
      <c r="C267" s="141"/>
      <c r="D267" s="141"/>
      <c r="E267" s="141"/>
      <c r="F267" s="141"/>
      <c r="G267" s="141"/>
      <c r="H267" s="334" t="s">
        <v>513</v>
      </c>
      <c r="I267" s="159">
        <v>3232</v>
      </c>
      <c r="J267" s="170" t="s">
        <v>514</v>
      </c>
      <c r="K267" s="161">
        <v>5000</v>
      </c>
      <c r="L267" s="161">
        <v>16000</v>
      </c>
      <c r="M267" s="137">
        <v>15665</v>
      </c>
      <c r="N267" s="308">
        <f t="shared" si="29"/>
        <v>313.3</v>
      </c>
      <c r="O267" s="308">
        <f t="shared" si="34"/>
        <v>97.90625</v>
      </c>
    </row>
    <row r="268" spans="1:15" ht="12.75" customHeight="1">
      <c r="A268" s="141"/>
      <c r="B268" s="141"/>
      <c r="C268" s="141"/>
      <c r="D268" s="141"/>
      <c r="E268" s="141"/>
      <c r="F268" s="141"/>
      <c r="G268" s="141"/>
      <c r="H268" s="334" t="s">
        <v>515</v>
      </c>
      <c r="I268" s="159">
        <v>3234</v>
      </c>
      <c r="J268" s="170" t="s">
        <v>516</v>
      </c>
      <c r="K268" s="161">
        <v>3000</v>
      </c>
      <c r="L268" s="161">
        <v>4000</v>
      </c>
      <c r="M268" s="137">
        <v>3460</v>
      </c>
      <c r="N268" s="308">
        <f t="shared" si="29"/>
        <v>115.33333333333333</v>
      </c>
      <c r="O268" s="308">
        <f t="shared" si="34"/>
        <v>86.5</v>
      </c>
    </row>
    <row r="269" spans="1:15" ht="12.75" customHeight="1">
      <c r="A269" s="141"/>
      <c r="B269" s="141"/>
      <c r="C269" s="141"/>
      <c r="D269" s="141"/>
      <c r="E269" s="141"/>
      <c r="F269" s="141"/>
      <c r="G269" s="141"/>
      <c r="H269" s="334" t="s">
        <v>517</v>
      </c>
      <c r="I269" s="159">
        <v>3234</v>
      </c>
      <c r="J269" s="170" t="s">
        <v>389</v>
      </c>
      <c r="K269" s="161">
        <v>600</v>
      </c>
      <c r="L269" s="161">
        <v>0</v>
      </c>
      <c r="M269" s="137">
        <v>0</v>
      </c>
      <c r="N269" s="308">
        <f t="shared" si="29"/>
        <v>0</v>
      </c>
      <c r="O269" s="308">
        <v>0</v>
      </c>
    </row>
    <row r="270" spans="1:15" ht="12.75" customHeight="1">
      <c r="A270" s="141"/>
      <c r="B270" s="141"/>
      <c r="C270" s="141"/>
      <c r="D270" s="141"/>
      <c r="E270" s="141"/>
      <c r="F270" s="141"/>
      <c r="G270" s="141"/>
      <c r="H270" s="334" t="s">
        <v>518</v>
      </c>
      <c r="I270" s="159">
        <v>3235</v>
      </c>
      <c r="J270" s="170" t="s">
        <v>519</v>
      </c>
      <c r="K270" s="161">
        <v>20000</v>
      </c>
      <c r="L270" s="161">
        <v>25000</v>
      </c>
      <c r="M270" s="137">
        <v>23313</v>
      </c>
      <c r="N270" s="308">
        <f t="shared" si="29"/>
        <v>116.56500000000001</v>
      </c>
      <c r="O270" s="308">
        <f t="shared" si="34"/>
        <v>93.252</v>
      </c>
    </row>
    <row r="271" spans="1:15" s="209" customFormat="1" ht="12.75" customHeight="1">
      <c r="A271" s="204"/>
      <c r="B271" s="204"/>
      <c r="C271" s="204"/>
      <c r="D271" s="204"/>
      <c r="E271" s="204"/>
      <c r="F271" s="204"/>
      <c r="G271" s="204"/>
      <c r="H271" s="344"/>
      <c r="I271" s="257">
        <v>329</v>
      </c>
      <c r="J271" s="258" t="s">
        <v>112</v>
      </c>
      <c r="K271" s="207">
        <f>SUM(K272)</f>
        <v>3000</v>
      </c>
      <c r="L271" s="207">
        <f>SUM(L272)</f>
        <v>3000</v>
      </c>
      <c r="M271" s="208">
        <v>0</v>
      </c>
      <c r="N271" s="308">
        <f t="shared" si="29"/>
        <v>0</v>
      </c>
      <c r="O271" s="308">
        <f t="shared" si="34"/>
        <v>0</v>
      </c>
    </row>
    <row r="272" spans="1:15" s="209" customFormat="1" ht="12.75" customHeight="1">
      <c r="A272" s="204"/>
      <c r="B272" s="204"/>
      <c r="C272" s="204"/>
      <c r="D272" s="204"/>
      <c r="E272" s="204"/>
      <c r="F272" s="204"/>
      <c r="G272" s="204"/>
      <c r="H272" s="344" t="s">
        <v>520</v>
      </c>
      <c r="I272" s="257">
        <v>3293</v>
      </c>
      <c r="J272" s="258" t="s">
        <v>115</v>
      </c>
      <c r="K272" s="207">
        <v>3000</v>
      </c>
      <c r="L272" s="207">
        <v>3000</v>
      </c>
      <c r="M272" s="208">
        <v>0</v>
      </c>
      <c r="N272" s="308">
        <f t="shared" si="29"/>
        <v>0</v>
      </c>
      <c r="O272" s="308">
        <f t="shared" si="34"/>
        <v>0</v>
      </c>
    </row>
    <row r="273" spans="1:15" ht="12.75" customHeight="1">
      <c r="A273" s="141"/>
      <c r="B273" s="141"/>
      <c r="C273" s="141"/>
      <c r="D273" s="141"/>
      <c r="E273" s="141"/>
      <c r="F273" s="141"/>
      <c r="G273" s="141"/>
      <c r="H273" s="334"/>
      <c r="I273" s="167">
        <v>34</v>
      </c>
      <c r="J273" s="171" t="s">
        <v>117</v>
      </c>
      <c r="K273" s="225">
        <f aca="true" t="shared" si="35" ref="K273:M274">SUM(K274)</f>
        <v>5000</v>
      </c>
      <c r="L273" s="225">
        <f t="shared" si="35"/>
        <v>3000</v>
      </c>
      <c r="M273" s="225">
        <f t="shared" si="35"/>
        <v>2870</v>
      </c>
      <c r="N273" s="308">
        <f t="shared" si="29"/>
        <v>57.4</v>
      </c>
      <c r="O273" s="308">
        <f t="shared" si="34"/>
        <v>95.66666666666667</v>
      </c>
    </row>
    <row r="274" spans="1:15" ht="12.75" customHeight="1">
      <c r="A274" s="141"/>
      <c r="B274" s="141"/>
      <c r="C274" s="141"/>
      <c r="D274" s="141"/>
      <c r="E274" s="141"/>
      <c r="F274" s="141"/>
      <c r="G274" s="141"/>
      <c r="H274" s="334"/>
      <c r="I274" s="167">
        <v>343</v>
      </c>
      <c r="J274" s="171" t="s">
        <v>120</v>
      </c>
      <c r="K274" s="169">
        <f t="shared" si="35"/>
        <v>5000</v>
      </c>
      <c r="L274" s="169">
        <f t="shared" si="35"/>
        <v>3000</v>
      </c>
      <c r="M274" s="169">
        <f t="shared" si="35"/>
        <v>2870</v>
      </c>
      <c r="N274" s="308">
        <f t="shared" si="29"/>
        <v>57.4</v>
      </c>
      <c r="O274" s="308">
        <f t="shared" si="34"/>
        <v>95.66666666666667</v>
      </c>
    </row>
    <row r="275" spans="1:15" ht="12.75" customHeight="1">
      <c r="A275" s="141"/>
      <c r="B275" s="141"/>
      <c r="C275" s="141"/>
      <c r="D275" s="141"/>
      <c r="E275" s="141"/>
      <c r="F275" s="141"/>
      <c r="G275" s="141"/>
      <c r="H275" s="334" t="s">
        <v>521</v>
      </c>
      <c r="I275" s="159">
        <v>3434</v>
      </c>
      <c r="J275" s="170" t="s">
        <v>522</v>
      </c>
      <c r="K275" s="161">
        <v>5000</v>
      </c>
      <c r="L275" s="161">
        <v>3000</v>
      </c>
      <c r="M275" s="137">
        <v>2870</v>
      </c>
      <c r="N275" s="308">
        <f t="shared" si="29"/>
        <v>57.4</v>
      </c>
      <c r="O275" s="308">
        <f t="shared" si="34"/>
        <v>95.66666666666667</v>
      </c>
    </row>
    <row r="276" spans="1:15" ht="12.75" customHeight="1">
      <c r="A276" s="141"/>
      <c r="B276" s="141"/>
      <c r="C276" s="141"/>
      <c r="D276" s="141"/>
      <c r="E276" s="141"/>
      <c r="F276" s="141"/>
      <c r="G276" s="141"/>
      <c r="H276" s="334"/>
      <c r="I276" s="167">
        <v>38</v>
      </c>
      <c r="J276" s="171" t="s">
        <v>130</v>
      </c>
      <c r="K276" s="132">
        <f>SUM(K277)</f>
        <v>90000</v>
      </c>
      <c r="L276" s="132">
        <f>SUM(L277)</f>
        <v>58500</v>
      </c>
      <c r="M276" s="132">
        <f>SUM(M277)</f>
        <v>58500</v>
      </c>
      <c r="N276" s="308">
        <f t="shared" si="29"/>
        <v>65</v>
      </c>
      <c r="O276" s="308">
        <f t="shared" si="34"/>
        <v>100</v>
      </c>
    </row>
    <row r="277" spans="1:15" ht="12.75" customHeight="1">
      <c r="A277" s="141"/>
      <c r="B277" s="141"/>
      <c r="C277" s="141"/>
      <c r="D277" s="141"/>
      <c r="E277" s="141"/>
      <c r="F277" s="141"/>
      <c r="G277" s="141"/>
      <c r="H277" s="334"/>
      <c r="I277" s="167">
        <v>381</v>
      </c>
      <c r="J277" s="171" t="s">
        <v>131</v>
      </c>
      <c r="K277" s="169">
        <f>SUM(K278:K282)</f>
        <v>90000</v>
      </c>
      <c r="L277" s="169">
        <f>SUM(L278:L282)</f>
        <v>58500</v>
      </c>
      <c r="M277" s="169">
        <f>SUM(M278:M282)</f>
        <v>58500</v>
      </c>
      <c r="N277" s="308">
        <f t="shared" si="29"/>
        <v>65</v>
      </c>
      <c r="O277" s="308">
        <f t="shared" si="34"/>
        <v>100</v>
      </c>
    </row>
    <row r="278" spans="1:15" ht="12.75" customHeight="1">
      <c r="A278" s="141"/>
      <c r="B278" s="141"/>
      <c r="C278" s="141"/>
      <c r="D278" s="141"/>
      <c r="E278" s="141"/>
      <c r="F278" s="141"/>
      <c r="G278" s="141"/>
      <c r="H278" s="334" t="s">
        <v>523</v>
      </c>
      <c r="I278" s="159">
        <v>3811</v>
      </c>
      <c r="J278" s="170" t="s">
        <v>524</v>
      </c>
      <c r="K278" s="137">
        <v>20000</v>
      </c>
      <c r="L278" s="137">
        <v>5000</v>
      </c>
      <c r="M278" s="137">
        <v>5000</v>
      </c>
      <c r="N278" s="308">
        <f t="shared" si="29"/>
        <v>25</v>
      </c>
      <c r="O278" s="308">
        <f t="shared" si="34"/>
        <v>100</v>
      </c>
    </row>
    <row r="279" spans="1:15" ht="12.75" customHeight="1">
      <c r="A279" s="141"/>
      <c r="B279" s="141"/>
      <c r="C279" s="141"/>
      <c r="D279" s="141"/>
      <c r="E279" s="141"/>
      <c r="F279" s="141"/>
      <c r="G279" s="141"/>
      <c r="H279" s="334" t="s">
        <v>525</v>
      </c>
      <c r="I279" s="159">
        <v>3811</v>
      </c>
      <c r="J279" s="170" t="s">
        <v>529</v>
      </c>
      <c r="K279" s="137">
        <v>10000</v>
      </c>
      <c r="L279" s="137">
        <v>7500</v>
      </c>
      <c r="M279" s="137">
        <v>7500</v>
      </c>
      <c r="N279" s="308">
        <f t="shared" si="29"/>
        <v>75</v>
      </c>
      <c r="O279" s="308">
        <f t="shared" si="34"/>
        <v>100</v>
      </c>
    </row>
    <row r="280" spans="1:15" ht="12.75" customHeight="1">
      <c r="A280" s="141"/>
      <c r="B280" s="141"/>
      <c r="C280" s="141"/>
      <c r="D280" s="141"/>
      <c r="E280" s="141"/>
      <c r="F280" s="141"/>
      <c r="G280" s="141"/>
      <c r="H280" s="334" t="s">
        <v>526</v>
      </c>
      <c r="I280" s="159">
        <v>3811</v>
      </c>
      <c r="J280" s="170" t="s">
        <v>530</v>
      </c>
      <c r="K280" s="137">
        <v>40000</v>
      </c>
      <c r="L280" s="137">
        <v>26500</v>
      </c>
      <c r="M280" s="137">
        <v>26500</v>
      </c>
      <c r="N280" s="308">
        <f t="shared" si="29"/>
        <v>66.25</v>
      </c>
      <c r="O280" s="308">
        <f t="shared" si="34"/>
        <v>100</v>
      </c>
    </row>
    <row r="281" spans="1:15" ht="12.75" customHeight="1">
      <c r="A281" s="141"/>
      <c r="B281" s="141"/>
      <c r="C281" s="141"/>
      <c r="D281" s="141"/>
      <c r="E281" s="141"/>
      <c r="F281" s="141"/>
      <c r="G281" s="141"/>
      <c r="H281" s="334" t="s">
        <v>527</v>
      </c>
      <c r="I281" s="159">
        <v>3811</v>
      </c>
      <c r="J281" s="170" t="s">
        <v>531</v>
      </c>
      <c r="K281" s="137">
        <v>10000</v>
      </c>
      <c r="L281" s="137">
        <v>5000</v>
      </c>
      <c r="M281" s="137">
        <v>5000</v>
      </c>
      <c r="N281" s="308">
        <f t="shared" si="29"/>
        <v>50</v>
      </c>
      <c r="O281" s="308">
        <f t="shared" si="34"/>
        <v>100</v>
      </c>
    </row>
    <row r="282" spans="1:15" ht="12.75" customHeight="1">
      <c r="A282" s="141"/>
      <c r="B282" s="141"/>
      <c r="C282" s="141"/>
      <c r="D282" s="141"/>
      <c r="E282" s="141"/>
      <c r="F282" s="141"/>
      <c r="G282" s="141"/>
      <c r="H282" s="334" t="s">
        <v>528</v>
      </c>
      <c r="I282" s="159">
        <v>3811</v>
      </c>
      <c r="J282" s="170" t="s">
        <v>532</v>
      </c>
      <c r="K282" s="161">
        <v>10000</v>
      </c>
      <c r="L282" s="161">
        <v>14500</v>
      </c>
      <c r="M282" s="137">
        <v>14500</v>
      </c>
      <c r="N282" s="308">
        <f t="shared" si="29"/>
        <v>145</v>
      </c>
      <c r="O282" s="308">
        <f t="shared" si="34"/>
        <v>100</v>
      </c>
    </row>
    <row r="283" spans="1:15" s="218" customFormat="1" ht="12.75" customHeight="1">
      <c r="A283" s="215"/>
      <c r="B283" s="215"/>
      <c r="C283" s="215"/>
      <c r="D283" s="215"/>
      <c r="E283" s="215"/>
      <c r="F283" s="215"/>
      <c r="G283" s="215"/>
      <c r="H283" s="346" t="s">
        <v>350</v>
      </c>
      <c r="I283" s="393" t="s">
        <v>275</v>
      </c>
      <c r="J283" s="393"/>
      <c r="K283" s="222">
        <f>SUM(K284)</f>
        <v>40000</v>
      </c>
      <c r="L283" s="222">
        <f aca="true" t="shared" si="36" ref="L283:M286">SUM(L284)</f>
        <v>51000</v>
      </c>
      <c r="M283" s="222">
        <f t="shared" si="36"/>
        <v>50282</v>
      </c>
      <c r="N283" s="308">
        <f t="shared" si="29"/>
        <v>125.705</v>
      </c>
      <c r="O283" s="308">
        <f t="shared" si="34"/>
        <v>98.5921568627451</v>
      </c>
    </row>
    <row r="284" spans="1:15" s="218" customFormat="1" ht="12.75" customHeight="1">
      <c r="A284" s="215"/>
      <c r="B284" s="215"/>
      <c r="C284" s="215"/>
      <c r="D284" s="215"/>
      <c r="E284" s="215"/>
      <c r="F284" s="215"/>
      <c r="G284" s="215"/>
      <c r="H284" s="345"/>
      <c r="I284" s="257">
        <v>4</v>
      </c>
      <c r="J284" s="259" t="s">
        <v>192</v>
      </c>
      <c r="K284" s="222">
        <f>SUM(K285)</f>
        <v>40000</v>
      </c>
      <c r="L284" s="222">
        <f t="shared" si="36"/>
        <v>51000</v>
      </c>
      <c r="M284" s="222">
        <f t="shared" si="36"/>
        <v>50282</v>
      </c>
      <c r="N284" s="308">
        <f t="shared" si="29"/>
        <v>125.705</v>
      </c>
      <c r="O284" s="308">
        <f t="shared" si="34"/>
        <v>98.5921568627451</v>
      </c>
    </row>
    <row r="285" spans="1:15" s="218" customFormat="1" ht="12.75" customHeight="1">
      <c r="A285" s="215"/>
      <c r="B285" s="215"/>
      <c r="C285" s="215"/>
      <c r="D285" s="215"/>
      <c r="E285" s="215"/>
      <c r="F285" s="215"/>
      <c r="G285" s="215"/>
      <c r="H285" s="345"/>
      <c r="I285" s="257">
        <v>42</v>
      </c>
      <c r="J285" s="259" t="s">
        <v>240</v>
      </c>
      <c r="K285" s="222">
        <f>SUM(K286)</f>
        <v>40000</v>
      </c>
      <c r="L285" s="222">
        <f t="shared" si="36"/>
        <v>51000</v>
      </c>
      <c r="M285" s="222">
        <f t="shared" si="36"/>
        <v>50282</v>
      </c>
      <c r="N285" s="308">
        <f t="shared" si="29"/>
        <v>125.705</v>
      </c>
      <c r="O285" s="308">
        <f t="shared" si="34"/>
        <v>98.5921568627451</v>
      </c>
    </row>
    <row r="286" spans="1:15" s="218" customFormat="1" ht="12.75" customHeight="1">
      <c r="A286" s="215"/>
      <c r="B286" s="215"/>
      <c r="C286" s="215"/>
      <c r="D286" s="215"/>
      <c r="E286" s="215"/>
      <c r="F286" s="215"/>
      <c r="G286" s="215"/>
      <c r="H286" s="345"/>
      <c r="I286" s="257">
        <v>421</v>
      </c>
      <c r="J286" s="259" t="s">
        <v>137</v>
      </c>
      <c r="K286" s="222">
        <f>SUM(K287)</f>
        <v>40000</v>
      </c>
      <c r="L286" s="222">
        <f t="shared" si="36"/>
        <v>51000</v>
      </c>
      <c r="M286" s="222">
        <f t="shared" si="36"/>
        <v>50282</v>
      </c>
      <c r="N286" s="308">
        <f t="shared" si="29"/>
        <v>125.705</v>
      </c>
      <c r="O286" s="308">
        <f t="shared" si="34"/>
        <v>98.5921568627451</v>
      </c>
    </row>
    <row r="287" spans="1:15" s="209" customFormat="1" ht="12.75" customHeight="1">
      <c r="A287" s="204"/>
      <c r="B287" s="204"/>
      <c r="C287" s="204"/>
      <c r="D287" s="204"/>
      <c r="E287" s="204"/>
      <c r="F287" s="204"/>
      <c r="G287" s="204"/>
      <c r="H287" s="344" t="s">
        <v>533</v>
      </c>
      <c r="I287" s="205">
        <v>42146</v>
      </c>
      <c r="J287" s="258" t="s">
        <v>276</v>
      </c>
      <c r="K287" s="207">
        <v>40000</v>
      </c>
      <c r="L287" s="207">
        <v>51000</v>
      </c>
      <c r="M287" s="208">
        <v>50282</v>
      </c>
      <c r="N287" s="308">
        <f t="shared" si="29"/>
        <v>125.705</v>
      </c>
      <c r="O287" s="308">
        <f t="shared" si="34"/>
        <v>98.5921568627451</v>
      </c>
    </row>
    <row r="288" spans="1:15" ht="14.25" customHeight="1">
      <c r="A288" s="141"/>
      <c r="B288" s="141"/>
      <c r="C288" s="141"/>
      <c r="D288" s="141"/>
      <c r="E288" s="141"/>
      <c r="F288" s="141"/>
      <c r="G288" s="141"/>
      <c r="H288" s="334"/>
      <c r="I288" s="133" t="s">
        <v>277</v>
      </c>
      <c r="J288" s="135"/>
      <c r="K288" s="137">
        <f>SUM(K289)</f>
        <v>75000</v>
      </c>
      <c r="L288" s="137">
        <f>SUM(L289)</f>
        <v>55000</v>
      </c>
      <c r="M288" s="137">
        <f>SUM(M289)</f>
        <v>44753</v>
      </c>
      <c r="N288" s="308">
        <f t="shared" si="29"/>
        <v>59.67066666666667</v>
      </c>
      <c r="O288" s="308">
        <f t="shared" si="34"/>
        <v>81.36909090909091</v>
      </c>
    </row>
    <row r="289" spans="1:15" ht="13.5" customHeight="1">
      <c r="A289" s="141"/>
      <c r="B289" s="141"/>
      <c r="C289" s="141"/>
      <c r="D289" s="141"/>
      <c r="E289" s="141"/>
      <c r="F289" s="141"/>
      <c r="G289" s="141"/>
      <c r="H289" s="348" t="s">
        <v>278</v>
      </c>
      <c r="I289" s="253" t="s">
        <v>279</v>
      </c>
      <c r="J289" s="260"/>
      <c r="K289" s="255">
        <f>SUM(K291)</f>
        <v>75000</v>
      </c>
      <c r="L289" s="255">
        <f>SUM(L291)</f>
        <v>55000</v>
      </c>
      <c r="M289" s="255">
        <f>SUM(M291)</f>
        <v>44753</v>
      </c>
      <c r="N289" s="308">
        <f aca="true" t="shared" si="37" ref="N289:N350">SUM(M289/K289)*100</f>
        <v>59.67066666666667</v>
      </c>
      <c r="O289" s="308">
        <f t="shared" si="34"/>
        <v>81.36909090909091</v>
      </c>
    </row>
    <row r="290" spans="1:15" ht="11.25" customHeight="1">
      <c r="A290" s="141"/>
      <c r="B290" s="141"/>
      <c r="C290" s="141"/>
      <c r="D290" s="141"/>
      <c r="E290" s="141"/>
      <c r="F290" s="141"/>
      <c r="G290" s="141"/>
      <c r="H290" s="334"/>
      <c r="I290" s="155" t="s">
        <v>273</v>
      </c>
      <c r="J290" s="141"/>
      <c r="K290" s="194"/>
      <c r="L290" s="194"/>
      <c r="M290" s="194"/>
      <c r="N290" s="308"/>
      <c r="O290" s="308"/>
    </row>
    <row r="291" spans="1:15" ht="12" customHeight="1">
      <c r="A291" s="141"/>
      <c r="B291" s="141"/>
      <c r="C291" s="141"/>
      <c r="D291" s="141"/>
      <c r="E291" s="141"/>
      <c r="F291" s="141"/>
      <c r="G291" s="141"/>
      <c r="H291" s="338" t="s">
        <v>351</v>
      </c>
      <c r="I291" s="242" t="s">
        <v>353</v>
      </c>
      <c r="J291" s="242"/>
      <c r="K291" s="213">
        <f>SUM(K292,K300)</f>
        <v>75000</v>
      </c>
      <c r="L291" s="213">
        <f>SUM(L292,L300)</f>
        <v>55000</v>
      </c>
      <c r="M291" s="213">
        <f>SUM(M292,M300)</f>
        <v>44753</v>
      </c>
      <c r="N291" s="309">
        <f t="shared" si="37"/>
        <v>59.67066666666667</v>
      </c>
      <c r="O291" s="309">
        <f t="shared" si="34"/>
        <v>81.36909090909091</v>
      </c>
    </row>
    <row r="292" spans="1:15" ht="13.5" customHeight="1">
      <c r="A292" s="141"/>
      <c r="B292" s="141"/>
      <c r="C292" s="141"/>
      <c r="D292" s="141"/>
      <c r="E292" s="141"/>
      <c r="F292" s="141"/>
      <c r="G292" s="141"/>
      <c r="H292" s="338" t="s">
        <v>352</v>
      </c>
      <c r="I292" s="191" t="s">
        <v>280</v>
      </c>
      <c r="J292" s="191"/>
      <c r="K292" s="214">
        <f>SUM(K293)</f>
        <v>65000</v>
      </c>
      <c r="L292" s="214">
        <f>SUM(L293)</f>
        <v>55000</v>
      </c>
      <c r="M292" s="214">
        <f>SUM(M293)</f>
        <v>44753</v>
      </c>
      <c r="N292" s="308">
        <f t="shared" si="37"/>
        <v>68.85076923076923</v>
      </c>
      <c r="O292" s="308">
        <f t="shared" si="34"/>
        <v>81.36909090909091</v>
      </c>
    </row>
    <row r="293" spans="1:15" ht="14.25" customHeight="1">
      <c r="A293" s="141"/>
      <c r="B293" s="141"/>
      <c r="C293" s="141"/>
      <c r="D293" s="141"/>
      <c r="E293" s="141"/>
      <c r="F293" s="141"/>
      <c r="G293" s="141"/>
      <c r="H293" s="334"/>
      <c r="I293" s="150">
        <v>3</v>
      </c>
      <c r="J293" s="151" t="s">
        <v>180</v>
      </c>
      <c r="K293" s="214">
        <f>SUM(K297+K294)</f>
        <v>65000</v>
      </c>
      <c r="L293" s="214">
        <f>SUM(L297+L294)</f>
        <v>55000</v>
      </c>
      <c r="M293" s="214">
        <f>SUM(M297+M294)</f>
        <v>44753</v>
      </c>
      <c r="N293" s="308">
        <f t="shared" si="37"/>
        <v>68.85076923076923</v>
      </c>
      <c r="O293" s="308">
        <f t="shared" si="34"/>
        <v>81.36909090909091</v>
      </c>
    </row>
    <row r="294" spans="1:15" s="209" customFormat="1" ht="14.25" customHeight="1">
      <c r="A294" s="204"/>
      <c r="B294" s="204"/>
      <c r="C294" s="204"/>
      <c r="D294" s="204"/>
      <c r="E294" s="204"/>
      <c r="F294" s="204"/>
      <c r="G294" s="204"/>
      <c r="H294" s="344"/>
      <c r="I294" s="246">
        <v>32</v>
      </c>
      <c r="J294" s="247" t="s">
        <v>90</v>
      </c>
      <c r="K294" s="261">
        <f aca="true" t="shared" si="38" ref="K294:M295">SUM(K295)</f>
        <v>5000</v>
      </c>
      <c r="L294" s="261">
        <f t="shared" si="38"/>
        <v>5000</v>
      </c>
      <c r="M294" s="261">
        <v>3753</v>
      </c>
      <c r="N294" s="308">
        <f t="shared" si="37"/>
        <v>75.06</v>
      </c>
      <c r="O294" s="308">
        <f t="shared" si="34"/>
        <v>75.06</v>
      </c>
    </row>
    <row r="295" spans="1:15" s="209" customFormat="1" ht="14.25" customHeight="1">
      <c r="A295" s="204"/>
      <c r="B295" s="204"/>
      <c r="C295" s="204"/>
      <c r="D295" s="204"/>
      <c r="E295" s="204"/>
      <c r="F295" s="204"/>
      <c r="G295" s="204"/>
      <c r="H295" s="344"/>
      <c r="I295" s="246">
        <v>323</v>
      </c>
      <c r="J295" s="247" t="s">
        <v>95</v>
      </c>
      <c r="K295" s="261">
        <f t="shared" si="38"/>
        <v>5000</v>
      </c>
      <c r="L295" s="261">
        <f t="shared" si="38"/>
        <v>5000</v>
      </c>
      <c r="M295" s="261">
        <f t="shared" si="38"/>
        <v>3753</v>
      </c>
      <c r="N295" s="308">
        <f t="shared" si="37"/>
        <v>75.06</v>
      </c>
      <c r="O295" s="308">
        <f t="shared" si="34"/>
        <v>75.06</v>
      </c>
    </row>
    <row r="296" spans="1:15" s="209" customFormat="1" ht="14.25" customHeight="1">
      <c r="A296" s="204"/>
      <c r="B296" s="204"/>
      <c r="C296" s="204"/>
      <c r="D296" s="204"/>
      <c r="E296" s="204"/>
      <c r="F296" s="204"/>
      <c r="G296" s="204"/>
      <c r="H296" s="344" t="s">
        <v>534</v>
      </c>
      <c r="I296" s="248">
        <v>3232</v>
      </c>
      <c r="J296" s="249" t="s">
        <v>223</v>
      </c>
      <c r="K296" s="262">
        <v>5000</v>
      </c>
      <c r="L296" s="262">
        <v>5000</v>
      </c>
      <c r="M296" s="262">
        <v>3753</v>
      </c>
      <c r="N296" s="308">
        <f t="shared" si="37"/>
        <v>75.06</v>
      </c>
      <c r="O296" s="308">
        <f t="shared" si="34"/>
        <v>75.06</v>
      </c>
    </row>
    <row r="297" spans="1:15" ht="13.5" customHeight="1">
      <c r="A297" s="141"/>
      <c r="B297" s="141"/>
      <c r="C297" s="141"/>
      <c r="D297" s="141"/>
      <c r="E297" s="141"/>
      <c r="F297" s="141"/>
      <c r="G297" s="141"/>
      <c r="H297" s="334"/>
      <c r="I297" s="152">
        <v>38</v>
      </c>
      <c r="J297" s="127" t="s">
        <v>130</v>
      </c>
      <c r="K297" s="136">
        <f aca="true" t="shared" si="39" ref="K297:M298">SUM(K298)</f>
        <v>60000</v>
      </c>
      <c r="L297" s="136">
        <f t="shared" si="39"/>
        <v>50000</v>
      </c>
      <c r="M297" s="136">
        <f t="shared" si="39"/>
        <v>41000</v>
      </c>
      <c r="N297" s="308">
        <f t="shared" si="37"/>
        <v>68.33333333333333</v>
      </c>
      <c r="O297" s="308">
        <f t="shared" si="34"/>
        <v>82</v>
      </c>
    </row>
    <row r="298" spans="1:15" ht="13.5" customHeight="1">
      <c r="A298" s="141">
        <v>1</v>
      </c>
      <c r="B298" s="141"/>
      <c r="C298" s="141"/>
      <c r="D298" s="141"/>
      <c r="E298" s="141"/>
      <c r="F298" s="141"/>
      <c r="G298" s="141"/>
      <c r="H298" s="334"/>
      <c r="I298" s="152">
        <v>381</v>
      </c>
      <c r="J298" s="127" t="s">
        <v>131</v>
      </c>
      <c r="K298" s="136">
        <f t="shared" si="39"/>
        <v>60000</v>
      </c>
      <c r="L298" s="136">
        <f t="shared" si="39"/>
        <v>50000</v>
      </c>
      <c r="M298" s="136">
        <f t="shared" si="39"/>
        <v>41000</v>
      </c>
      <c r="N298" s="308">
        <f t="shared" si="37"/>
        <v>68.33333333333333</v>
      </c>
      <c r="O298" s="308">
        <f t="shared" si="34"/>
        <v>82</v>
      </c>
    </row>
    <row r="299" spans="1:15" ht="13.5" customHeight="1">
      <c r="A299" s="141"/>
      <c r="B299" s="141"/>
      <c r="C299" s="141"/>
      <c r="D299" s="141"/>
      <c r="E299" s="141"/>
      <c r="F299" s="141"/>
      <c r="G299" s="141"/>
      <c r="H299" s="334" t="s">
        <v>535</v>
      </c>
      <c r="I299" s="159">
        <v>3811</v>
      </c>
      <c r="J299" s="170" t="s">
        <v>132</v>
      </c>
      <c r="K299" s="161">
        <v>60000</v>
      </c>
      <c r="L299" s="161">
        <v>50000</v>
      </c>
      <c r="M299" s="137">
        <v>41000</v>
      </c>
      <c r="N299" s="308">
        <f t="shared" si="37"/>
        <v>68.33333333333333</v>
      </c>
      <c r="O299" s="308">
        <f t="shared" si="34"/>
        <v>82</v>
      </c>
    </row>
    <row r="300" spans="1:15" ht="13.5" customHeight="1">
      <c r="A300" s="141"/>
      <c r="B300" s="141"/>
      <c r="C300" s="141"/>
      <c r="D300" s="141"/>
      <c r="E300" s="141"/>
      <c r="F300" s="141"/>
      <c r="G300" s="141"/>
      <c r="H300" s="338" t="s">
        <v>354</v>
      </c>
      <c r="I300" s="191" t="s">
        <v>281</v>
      </c>
      <c r="J300" s="203"/>
      <c r="K300" s="220">
        <f aca="true" t="shared" si="40" ref="K300:M303">SUM(K301)</f>
        <v>10000</v>
      </c>
      <c r="L300" s="220">
        <f t="shared" si="40"/>
        <v>0</v>
      </c>
      <c r="M300" s="220">
        <f t="shared" si="40"/>
        <v>0</v>
      </c>
      <c r="N300" s="308">
        <f t="shared" si="37"/>
        <v>0</v>
      </c>
      <c r="O300" s="308">
        <v>0</v>
      </c>
    </row>
    <row r="301" spans="1:15" ht="12" customHeight="1">
      <c r="A301" s="141"/>
      <c r="B301" s="141"/>
      <c r="C301" s="141"/>
      <c r="D301" s="141"/>
      <c r="E301" s="141"/>
      <c r="F301" s="141"/>
      <c r="G301" s="141"/>
      <c r="H301" s="334"/>
      <c r="I301" s="150">
        <v>4</v>
      </c>
      <c r="J301" s="151" t="s">
        <v>192</v>
      </c>
      <c r="K301" s="220">
        <f t="shared" si="40"/>
        <v>10000</v>
      </c>
      <c r="L301" s="220">
        <f t="shared" si="40"/>
        <v>0</v>
      </c>
      <c r="M301" s="220">
        <f t="shared" si="40"/>
        <v>0</v>
      </c>
      <c r="N301" s="308">
        <f t="shared" si="37"/>
        <v>0</v>
      </c>
      <c r="O301" s="308">
        <v>0</v>
      </c>
    </row>
    <row r="302" spans="1:15" ht="13.5" customHeight="1">
      <c r="A302" s="141"/>
      <c r="B302" s="141"/>
      <c r="C302" s="141"/>
      <c r="D302" s="141"/>
      <c r="E302" s="141"/>
      <c r="F302" s="141"/>
      <c r="G302" s="141"/>
      <c r="H302" s="334"/>
      <c r="I302" s="226">
        <v>42</v>
      </c>
      <c r="J302" s="127" t="s">
        <v>193</v>
      </c>
      <c r="K302" s="169">
        <f t="shared" si="40"/>
        <v>10000</v>
      </c>
      <c r="L302" s="169">
        <f t="shared" si="40"/>
        <v>0</v>
      </c>
      <c r="M302" s="169">
        <f t="shared" si="40"/>
        <v>0</v>
      </c>
      <c r="N302" s="308">
        <f t="shared" si="37"/>
        <v>0</v>
      </c>
      <c r="O302" s="308">
        <v>0</v>
      </c>
    </row>
    <row r="303" spans="1:15" ht="13.5" customHeight="1">
      <c r="A303" s="141"/>
      <c r="B303" s="141"/>
      <c r="C303" s="141"/>
      <c r="D303" s="141"/>
      <c r="E303" s="141"/>
      <c r="F303" s="141">
        <v>7</v>
      </c>
      <c r="G303" s="141"/>
      <c r="H303" s="334"/>
      <c r="I303" s="226">
        <v>421</v>
      </c>
      <c r="J303" s="127" t="s">
        <v>137</v>
      </c>
      <c r="K303" s="169">
        <f>SUM(K304)</f>
        <v>10000</v>
      </c>
      <c r="L303" s="169">
        <f t="shared" si="40"/>
        <v>0</v>
      </c>
      <c r="M303" s="169">
        <f t="shared" si="40"/>
        <v>0</v>
      </c>
      <c r="N303" s="308">
        <f t="shared" si="37"/>
        <v>0</v>
      </c>
      <c r="O303" s="308">
        <v>0</v>
      </c>
    </row>
    <row r="304" spans="1:15" ht="12" customHeight="1">
      <c r="A304" s="141"/>
      <c r="B304" s="141"/>
      <c r="C304" s="141"/>
      <c r="D304" s="141"/>
      <c r="E304" s="141"/>
      <c r="F304" s="141"/>
      <c r="G304" s="141"/>
      <c r="H304" s="334" t="s">
        <v>536</v>
      </c>
      <c r="I304" s="172">
        <v>4212</v>
      </c>
      <c r="J304" s="157" t="s">
        <v>138</v>
      </c>
      <c r="K304" s="177">
        <v>10000</v>
      </c>
      <c r="L304" s="177">
        <v>0</v>
      </c>
      <c r="M304" s="137">
        <v>0</v>
      </c>
      <c r="N304" s="308">
        <f t="shared" si="37"/>
        <v>0</v>
      </c>
      <c r="O304" s="308">
        <v>0</v>
      </c>
    </row>
    <row r="305" spans="1:15" ht="15.75" customHeight="1">
      <c r="A305" s="141"/>
      <c r="B305" s="141"/>
      <c r="C305" s="141"/>
      <c r="D305" s="141"/>
      <c r="E305" s="141"/>
      <c r="F305" s="141"/>
      <c r="G305" s="141"/>
      <c r="H305" s="334"/>
      <c r="I305" s="133" t="s">
        <v>282</v>
      </c>
      <c r="J305" s="141"/>
      <c r="K305" s="142">
        <f>SUM(K306)</f>
        <v>160000</v>
      </c>
      <c r="L305" s="142">
        <f>SUM(L306)</f>
        <v>87500</v>
      </c>
      <c r="M305" s="142">
        <f>SUM(M306)</f>
        <v>85150</v>
      </c>
      <c r="N305" s="308">
        <f t="shared" si="37"/>
        <v>53.21875</v>
      </c>
      <c r="O305" s="308">
        <f t="shared" si="34"/>
        <v>97.31428571428572</v>
      </c>
    </row>
    <row r="306" spans="1:15" ht="13.5" customHeight="1">
      <c r="A306" s="141"/>
      <c r="B306" s="141"/>
      <c r="C306" s="141"/>
      <c r="D306" s="141"/>
      <c r="E306" s="141"/>
      <c r="F306" s="141"/>
      <c r="G306" s="141"/>
      <c r="H306" s="348" t="s">
        <v>283</v>
      </c>
      <c r="I306" s="253" t="s">
        <v>284</v>
      </c>
      <c r="J306" s="263"/>
      <c r="K306" s="264">
        <f>SUM(K308)</f>
        <v>160000</v>
      </c>
      <c r="L306" s="264">
        <f>SUM(L308)</f>
        <v>87500</v>
      </c>
      <c r="M306" s="264">
        <f>SUM(M308)</f>
        <v>85150</v>
      </c>
      <c r="N306" s="308">
        <f t="shared" si="37"/>
        <v>53.21875</v>
      </c>
      <c r="O306" s="308">
        <f t="shared" si="34"/>
        <v>97.31428571428572</v>
      </c>
    </row>
    <row r="307" spans="1:15" ht="12" customHeight="1">
      <c r="A307" s="141"/>
      <c r="B307" s="141"/>
      <c r="C307" s="141"/>
      <c r="D307" s="141"/>
      <c r="E307" s="141"/>
      <c r="F307" s="141"/>
      <c r="G307" s="141"/>
      <c r="H307" s="334"/>
      <c r="I307" s="155" t="s">
        <v>285</v>
      </c>
      <c r="J307" s="135"/>
      <c r="K307" s="241"/>
      <c r="L307" s="241"/>
      <c r="M307" s="241"/>
      <c r="N307" s="308"/>
      <c r="O307" s="308"/>
    </row>
    <row r="308" spans="1:15" ht="12.75" customHeight="1">
      <c r="A308" s="141"/>
      <c r="B308" s="141"/>
      <c r="C308" s="141"/>
      <c r="D308" s="141"/>
      <c r="E308" s="141"/>
      <c r="F308" s="141"/>
      <c r="G308" s="141"/>
      <c r="H308" s="338" t="s">
        <v>313</v>
      </c>
      <c r="I308" s="242" t="s">
        <v>314</v>
      </c>
      <c r="J308" s="242"/>
      <c r="K308" s="213">
        <f>SUM(K309+K314)</f>
        <v>160000</v>
      </c>
      <c r="L308" s="213">
        <f>SUM(L309+L314)</f>
        <v>87500</v>
      </c>
      <c r="M308" s="213">
        <f>SUM(M309+M314)</f>
        <v>85150</v>
      </c>
      <c r="N308" s="309">
        <f t="shared" si="37"/>
        <v>53.21875</v>
      </c>
      <c r="O308" s="309">
        <f t="shared" si="34"/>
        <v>97.31428571428572</v>
      </c>
    </row>
    <row r="309" spans="1:15" ht="12.75" customHeight="1">
      <c r="A309" s="141"/>
      <c r="B309" s="141"/>
      <c r="C309" s="141"/>
      <c r="D309" s="141"/>
      <c r="E309" s="141"/>
      <c r="F309" s="141"/>
      <c r="G309" s="141"/>
      <c r="H309" s="338" t="s">
        <v>355</v>
      </c>
      <c r="I309" s="394" t="s">
        <v>286</v>
      </c>
      <c r="J309" s="394"/>
      <c r="K309" s="214">
        <f>SUM(K311)</f>
        <v>20000</v>
      </c>
      <c r="L309" s="214">
        <f>SUM(L311)</f>
        <v>10500</v>
      </c>
      <c r="M309" s="214">
        <f>SUM(M311)</f>
        <v>10500</v>
      </c>
      <c r="N309" s="308">
        <f t="shared" si="37"/>
        <v>52.5</v>
      </c>
      <c r="O309" s="308">
        <f t="shared" si="34"/>
        <v>100</v>
      </c>
    </row>
    <row r="310" spans="1:15" ht="12" customHeight="1">
      <c r="A310" s="141"/>
      <c r="B310" s="141"/>
      <c r="C310" s="141"/>
      <c r="D310" s="141"/>
      <c r="E310" s="141"/>
      <c r="F310" s="141"/>
      <c r="G310" s="141"/>
      <c r="H310" s="334"/>
      <c r="I310" s="150">
        <v>3</v>
      </c>
      <c r="J310" s="151" t="s">
        <v>180</v>
      </c>
      <c r="K310" s="214">
        <f aca="true" t="shared" si="41" ref="K310:M312">SUM(K311)</f>
        <v>20000</v>
      </c>
      <c r="L310" s="214">
        <f t="shared" si="41"/>
        <v>10500</v>
      </c>
      <c r="M310" s="214">
        <f t="shared" si="41"/>
        <v>10500</v>
      </c>
      <c r="N310" s="308">
        <f t="shared" si="37"/>
        <v>52.5</v>
      </c>
      <c r="O310" s="308">
        <f t="shared" si="34"/>
        <v>100</v>
      </c>
    </row>
    <row r="311" spans="1:15" ht="12" customHeight="1">
      <c r="A311" s="141"/>
      <c r="B311" s="141"/>
      <c r="C311" s="141"/>
      <c r="D311" s="141"/>
      <c r="E311" s="141"/>
      <c r="F311" s="141"/>
      <c r="G311" s="141"/>
      <c r="H311" s="334"/>
      <c r="I311" s="152">
        <v>32</v>
      </c>
      <c r="J311" s="127" t="s">
        <v>130</v>
      </c>
      <c r="K311" s="136">
        <f t="shared" si="41"/>
        <v>20000</v>
      </c>
      <c r="L311" s="136">
        <f t="shared" si="41"/>
        <v>10500</v>
      </c>
      <c r="M311" s="136">
        <f t="shared" si="41"/>
        <v>10500</v>
      </c>
      <c r="N311" s="308">
        <f t="shared" si="37"/>
        <v>52.5</v>
      </c>
      <c r="O311" s="308">
        <f t="shared" si="34"/>
        <v>100</v>
      </c>
    </row>
    <row r="312" spans="1:15" ht="12.75" customHeight="1">
      <c r="A312" s="141">
        <v>1</v>
      </c>
      <c r="B312" s="141"/>
      <c r="C312" s="141"/>
      <c r="D312" s="141"/>
      <c r="E312" s="141"/>
      <c r="F312" s="141"/>
      <c r="G312" s="141"/>
      <c r="H312" s="334"/>
      <c r="I312" s="152">
        <v>329</v>
      </c>
      <c r="J312" s="127" t="s">
        <v>218</v>
      </c>
      <c r="K312" s="136">
        <f t="shared" si="41"/>
        <v>20000</v>
      </c>
      <c r="L312" s="136">
        <v>10500</v>
      </c>
      <c r="M312" s="136">
        <f t="shared" si="41"/>
        <v>10500</v>
      </c>
      <c r="N312" s="308">
        <f t="shared" si="37"/>
        <v>52.5</v>
      </c>
      <c r="O312" s="308">
        <f t="shared" si="34"/>
        <v>100</v>
      </c>
    </row>
    <row r="313" spans="1:15" ht="12" customHeight="1">
      <c r="A313" s="141"/>
      <c r="B313" s="141"/>
      <c r="C313" s="141"/>
      <c r="D313" s="141"/>
      <c r="E313" s="141"/>
      <c r="F313" s="141"/>
      <c r="G313" s="141"/>
      <c r="H313" s="334" t="s">
        <v>468</v>
      </c>
      <c r="I313" s="159">
        <v>3299</v>
      </c>
      <c r="J313" s="170" t="s">
        <v>469</v>
      </c>
      <c r="K313" s="161">
        <v>20000</v>
      </c>
      <c r="L313" s="161">
        <v>10500</v>
      </c>
      <c r="M313" s="137">
        <v>10500</v>
      </c>
      <c r="N313" s="308">
        <f t="shared" si="37"/>
        <v>52.5</v>
      </c>
      <c r="O313" s="308">
        <f t="shared" si="34"/>
        <v>100</v>
      </c>
    </row>
    <row r="314" spans="1:15" ht="14.25" customHeight="1">
      <c r="A314" s="141"/>
      <c r="B314" s="141"/>
      <c r="C314" s="141"/>
      <c r="D314" s="141"/>
      <c r="E314" s="141"/>
      <c r="F314" s="141"/>
      <c r="G314" s="141"/>
      <c r="H314" s="338" t="s">
        <v>356</v>
      </c>
      <c r="I314" s="191" t="s">
        <v>287</v>
      </c>
      <c r="J314" s="191"/>
      <c r="K314" s="265">
        <f>SUM(K315)</f>
        <v>140000</v>
      </c>
      <c r="L314" s="265">
        <f>SUM(L315)</f>
        <v>77000</v>
      </c>
      <c r="M314" s="265">
        <f>SUM(M315)</f>
        <v>74650</v>
      </c>
      <c r="N314" s="308">
        <f t="shared" si="37"/>
        <v>53.32142857142858</v>
      </c>
      <c r="O314" s="308">
        <f t="shared" si="34"/>
        <v>96.94805194805195</v>
      </c>
    </row>
    <row r="315" spans="1:15" ht="14.25" customHeight="1">
      <c r="A315" s="141"/>
      <c r="B315" s="141"/>
      <c r="C315" s="141"/>
      <c r="D315" s="141"/>
      <c r="E315" s="141"/>
      <c r="F315" s="141"/>
      <c r="G315" s="141"/>
      <c r="H315" s="334"/>
      <c r="I315" s="150">
        <v>3</v>
      </c>
      <c r="J315" s="151" t="s">
        <v>180</v>
      </c>
      <c r="K315" s="214">
        <f>SUM(K316+K318)</f>
        <v>140000</v>
      </c>
      <c r="L315" s="214">
        <f>SUM(L316+L318)</f>
        <v>77000</v>
      </c>
      <c r="M315" s="214">
        <f>SUM(M316+M318)</f>
        <v>74650</v>
      </c>
      <c r="N315" s="308">
        <f t="shared" si="37"/>
        <v>53.32142857142858</v>
      </c>
      <c r="O315" s="308">
        <f t="shared" si="34"/>
        <v>96.94805194805195</v>
      </c>
    </row>
    <row r="316" spans="1:15" ht="12.75">
      <c r="A316" s="141"/>
      <c r="B316" s="141"/>
      <c r="C316" s="141"/>
      <c r="D316" s="141"/>
      <c r="E316" s="141"/>
      <c r="F316" s="141"/>
      <c r="G316" s="141"/>
      <c r="H316" s="334"/>
      <c r="I316" s="126">
        <v>322</v>
      </c>
      <c r="J316" s="127" t="s">
        <v>130</v>
      </c>
      <c r="K316" s="164">
        <f>SUM(K317)</f>
        <v>40000</v>
      </c>
      <c r="L316" s="164">
        <f>SUM(L317)</f>
        <v>15000</v>
      </c>
      <c r="M316" s="164">
        <f>SUM(M317)</f>
        <v>12650</v>
      </c>
      <c r="N316" s="308">
        <f t="shared" si="37"/>
        <v>31.624999999999996</v>
      </c>
      <c r="O316" s="308">
        <f t="shared" si="34"/>
        <v>84.33333333333334</v>
      </c>
    </row>
    <row r="317" spans="1:15" ht="12.75">
      <c r="A317" s="141">
        <v>1</v>
      </c>
      <c r="B317" s="141"/>
      <c r="C317" s="141"/>
      <c r="D317" s="141"/>
      <c r="E317" s="141"/>
      <c r="F317" s="141"/>
      <c r="G317" s="141"/>
      <c r="H317" s="334" t="s">
        <v>470</v>
      </c>
      <c r="I317" s="149">
        <v>3224</v>
      </c>
      <c r="J317" s="155" t="s">
        <v>471</v>
      </c>
      <c r="K317" s="266">
        <v>40000</v>
      </c>
      <c r="L317" s="266">
        <v>15000</v>
      </c>
      <c r="M317" s="266">
        <v>12650</v>
      </c>
      <c r="N317" s="308">
        <f t="shared" si="37"/>
        <v>31.624999999999996</v>
      </c>
      <c r="O317" s="308">
        <f t="shared" si="34"/>
        <v>84.33333333333334</v>
      </c>
    </row>
    <row r="318" spans="1:15" ht="12.75">
      <c r="A318" s="141"/>
      <c r="B318" s="141"/>
      <c r="C318" s="141"/>
      <c r="D318" s="141"/>
      <c r="E318" s="141"/>
      <c r="F318" s="141"/>
      <c r="G318" s="141"/>
      <c r="H318" s="334"/>
      <c r="I318" s="167">
        <v>381</v>
      </c>
      <c r="J318" s="168" t="s">
        <v>131</v>
      </c>
      <c r="K318" s="169">
        <f>SUM(K319)</f>
        <v>100000</v>
      </c>
      <c r="L318" s="169">
        <f>SUM(L319)</f>
        <v>62000</v>
      </c>
      <c r="M318" s="169">
        <f>SUM(M319)</f>
        <v>62000</v>
      </c>
      <c r="N318" s="308">
        <f t="shared" si="37"/>
        <v>62</v>
      </c>
      <c r="O318" s="308">
        <f t="shared" si="34"/>
        <v>100</v>
      </c>
    </row>
    <row r="319" spans="1:15" ht="12.75">
      <c r="A319" s="141"/>
      <c r="B319" s="141"/>
      <c r="C319" s="141"/>
      <c r="D319" s="141"/>
      <c r="E319" s="141"/>
      <c r="F319" s="141"/>
      <c r="G319" s="141"/>
      <c r="H319" s="334" t="s">
        <v>472</v>
      </c>
      <c r="I319" s="159">
        <v>3811</v>
      </c>
      <c r="J319" s="160" t="s">
        <v>132</v>
      </c>
      <c r="K319" s="161">
        <v>100000</v>
      </c>
      <c r="L319" s="161">
        <v>62000</v>
      </c>
      <c r="M319" s="137">
        <v>62000</v>
      </c>
      <c r="N319" s="308">
        <f t="shared" si="37"/>
        <v>62</v>
      </c>
      <c r="O319" s="308">
        <f t="shared" si="34"/>
        <v>100</v>
      </c>
    </row>
    <row r="320" spans="1:15" ht="18.75" customHeight="1">
      <c r="A320" s="141"/>
      <c r="B320" s="141"/>
      <c r="C320" s="141"/>
      <c r="D320" s="141"/>
      <c r="E320" s="141"/>
      <c r="F320" s="141"/>
      <c r="G320" s="141"/>
      <c r="H320" s="334"/>
      <c r="I320" s="373" t="s">
        <v>288</v>
      </c>
      <c r="J320" s="373"/>
      <c r="K320" s="137">
        <f>SUM(K323)</f>
        <v>379500</v>
      </c>
      <c r="L320" s="137">
        <f>SUM(L323)</f>
        <v>125500</v>
      </c>
      <c r="M320" s="137">
        <f>SUM(M323)</f>
        <v>113326</v>
      </c>
      <c r="N320" s="308">
        <f t="shared" si="37"/>
        <v>29.861923583662715</v>
      </c>
      <c r="O320" s="308">
        <f t="shared" si="34"/>
        <v>90.2996015936255</v>
      </c>
    </row>
    <row r="321" spans="1:15" ht="13.5" customHeight="1">
      <c r="A321" s="141"/>
      <c r="B321" s="141"/>
      <c r="C321" s="141"/>
      <c r="D321" s="141"/>
      <c r="E321" s="141"/>
      <c r="F321" s="141"/>
      <c r="G321" s="141"/>
      <c r="H321" s="348" t="s">
        <v>289</v>
      </c>
      <c r="I321" s="253" t="s">
        <v>290</v>
      </c>
      <c r="J321" s="263"/>
      <c r="K321" s="255">
        <f>SUM(K323)</f>
        <v>379500</v>
      </c>
      <c r="L321" s="255">
        <f>SUM(L323)</f>
        <v>125500</v>
      </c>
      <c r="M321" s="255">
        <f>SUM(M323)</f>
        <v>113326</v>
      </c>
      <c r="N321" s="308">
        <f t="shared" si="37"/>
        <v>29.861923583662715</v>
      </c>
      <c r="O321" s="308">
        <f t="shared" si="34"/>
        <v>90.2996015936255</v>
      </c>
    </row>
    <row r="322" spans="1:15" ht="11.25" customHeight="1">
      <c r="A322" s="141"/>
      <c r="B322" s="141"/>
      <c r="C322" s="141"/>
      <c r="D322" s="141"/>
      <c r="E322" s="141"/>
      <c r="F322" s="141"/>
      <c r="G322" s="141"/>
      <c r="H322" s="334"/>
      <c r="I322" s="155" t="s">
        <v>291</v>
      </c>
      <c r="J322" s="141"/>
      <c r="K322" s="194"/>
      <c r="L322" s="194"/>
      <c r="M322" s="194"/>
      <c r="N322" s="308"/>
      <c r="O322" s="308"/>
    </row>
    <row r="323" spans="1:15" ht="15" customHeight="1">
      <c r="A323" s="141"/>
      <c r="B323" s="141"/>
      <c r="C323" s="141"/>
      <c r="D323" s="141"/>
      <c r="E323" s="141"/>
      <c r="F323" s="141"/>
      <c r="G323" s="141"/>
      <c r="H323" s="338" t="s">
        <v>307</v>
      </c>
      <c r="I323" s="380" t="s">
        <v>306</v>
      </c>
      <c r="J323" s="380"/>
      <c r="K323" s="267">
        <f>SUM(K324+K331+K346)</f>
        <v>379500</v>
      </c>
      <c r="L323" s="267">
        <f>SUM(L324+L331+L346)</f>
        <v>125500</v>
      </c>
      <c r="M323" s="267">
        <f>SUM(M324+M331+M346)</f>
        <v>113326</v>
      </c>
      <c r="N323" s="309">
        <f t="shared" si="37"/>
        <v>29.861923583662715</v>
      </c>
      <c r="O323" s="309">
        <f t="shared" si="34"/>
        <v>90.2996015936255</v>
      </c>
    </row>
    <row r="324" spans="1:15" ht="25.5" customHeight="1">
      <c r="A324" s="141"/>
      <c r="B324" s="141"/>
      <c r="C324" s="141"/>
      <c r="D324" s="141"/>
      <c r="E324" s="141"/>
      <c r="F324" s="141"/>
      <c r="G324" s="141"/>
      <c r="H324" s="338" t="s">
        <v>309</v>
      </c>
      <c r="I324" s="381" t="s">
        <v>292</v>
      </c>
      <c r="J324" s="381"/>
      <c r="K324" s="220">
        <f>SUM(K325)</f>
        <v>37000</v>
      </c>
      <c r="L324" s="220">
        <f aca="true" t="shared" si="42" ref="L324:M326">SUM(L325)</f>
        <v>21000</v>
      </c>
      <c r="M324" s="220">
        <f t="shared" si="42"/>
        <v>18126</v>
      </c>
      <c r="N324" s="308">
        <f t="shared" si="37"/>
        <v>48.98918918918919</v>
      </c>
      <c r="O324" s="308">
        <f t="shared" si="34"/>
        <v>86.31428571428572</v>
      </c>
    </row>
    <row r="325" spans="1:15" ht="12.75">
      <c r="A325" s="141"/>
      <c r="B325" s="141"/>
      <c r="C325" s="141"/>
      <c r="D325" s="141"/>
      <c r="E325" s="141"/>
      <c r="F325" s="141"/>
      <c r="G325" s="141"/>
      <c r="H325" s="334"/>
      <c r="I325" s="150">
        <v>3</v>
      </c>
      <c r="J325" s="151" t="s">
        <v>180</v>
      </c>
      <c r="K325" s="220">
        <f>SUM(K326)</f>
        <v>37000</v>
      </c>
      <c r="L325" s="220">
        <f t="shared" si="42"/>
        <v>21000</v>
      </c>
      <c r="M325" s="220">
        <f t="shared" si="42"/>
        <v>18126</v>
      </c>
      <c r="N325" s="308">
        <f t="shared" si="37"/>
        <v>48.98918918918919</v>
      </c>
      <c r="O325" s="308">
        <f t="shared" si="34"/>
        <v>86.31428571428572</v>
      </c>
    </row>
    <row r="326" spans="1:15" ht="12.75">
      <c r="A326" s="141"/>
      <c r="B326" s="141"/>
      <c r="C326" s="141"/>
      <c r="D326" s="141"/>
      <c r="E326" s="141"/>
      <c r="F326" s="141"/>
      <c r="G326" s="141"/>
      <c r="H326" s="334"/>
      <c r="I326" s="150">
        <v>37</v>
      </c>
      <c r="J326" s="151" t="s">
        <v>127</v>
      </c>
      <c r="K326" s="220">
        <f>SUM(K327)</f>
        <v>37000</v>
      </c>
      <c r="L326" s="220">
        <f t="shared" si="42"/>
        <v>21000</v>
      </c>
      <c r="M326" s="220">
        <f t="shared" si="42"/>
        <v>18126</v>
      </c>
      <c r="N326" s="308">
        <f aca="true" t="shared" si="43" ref="N326:N332">SUM(M326/K326)*100</f>
        <v>48.98918918918919</v>
      </c>
      <c r="O326" s="308">
        <f aca="true" t="shared" si="44" ref="O326:O332">SUM(M326/L326)*100</f>
        <v>86.31428571428572</v>
      </c>
    </row>
    <row r="327" spans="1:15" ht="12.75">
      <c r="A327" s="141"/>
      <c r="B327" s="141"/>
      <c r="C327" s="141"/>
      <c r="D327" s="141"/>
      <c r="E327" s="141"/>
      <c r="F327" s="141"/>
      <c r="G327" s="141"/>
      <c r="H327" s="334"/>
      <c r="I327" s="268">
        <v>372</v>
      </c>
      <c r="J327" s="269" t="s">
        <v>293</v>
      </c>
      <c r="K327" s="136">
        <f>SUM(K328+K329+K330)</f>
        <v>37000</v>
      </c>
      <c r="L327" s="136">
        <f>SUM(L328+L329+L330)</f>
        <v>21000</v>
      </c>
      <c r="M327" s="136">
        <f>SUM(M328+M329+M330)</f>
        <v>18126</v>
      </c>
      <c r="N327" s="308">
        <f t="shared" si="43"/>
        <v>48.98918918918919</v>
      </c>
      <c r="O327" s="308">
        <f t="shared" si="44"/>
        <v>86.31428571428572</v>
      </c>
    </row>
    <row r="328" spans="1:15" ht="12.75">
      <c r="A328" s="141">
        <v>1</v>
      </c>
      <c r="B328" s="141"/>
      <c r="C328" s="141"/>
      <c r="D328" s="141">
        <v>5</v>
      </c>
      <c r="E328" s="141"/>
      <c r="F328" s="141"/>
      <c r="G328" s="141"/>
      <c r="H328" s="334" t="s">
        <v>491</v>
      </c>
      <c r="I328" s="270">
        <v>3721</v>
      </c>
      <c r="J328" s="271" t="s">
        <v>492</v>
      </c>
      <c r="K328" s="140">
        <v>5000</v>
      </c>
      <c r="L328" s="140">
        <v>5000</v>
      </c>
      <c r="M328" s="140">
        <v>4500</v>
      </c>
      <c r="N328" s="308">
        <f t="shared" si="43"/>
        <v>90</v>
      </c>
      <c r="O328" s="308">
        <f t="shared" si="44"/>
        <v>90</v>
      </c>
    </row>
    <row r="329" spans="1:15" ht="26.25">
      <c r="A329" s="141"/>
      <c r="B329" s="141"/>
      <c r="C329" s="141"/>
      <c r="D329" s="141"/>
      <c r="E329" s="141"/>
      <c r="F329" s="141"/>
      <c r="G329" s="141"/>
      <c r="H329" s="334" t="s">
        <v>494</v>
      </c>
      <c r="I329" s="270">
        <v>3721</v>
      </c>
      <c r="J329" s="271" t="s">
        <v>495</v>
      </c>
      <c r="K329" s="140">
        <v>27000</v>
      </c>
      <c r="L329" s="140">
        <v>11000</v>
      </c>
      <c r="M329" s="140">
        <v>10500</v>
      </c>
      <c r="N329" s="308">
        <f t="shared" si="43"/>
        <v>38.88888888888889</v>
      </c>
      <c r="O329" s="308">
        <f t="shared" si="44"/>
        <v>95.45454545454545</v>
      </c>
    </row>
    <row r="330" spans="1:15" ht="12.75">
      <c r="A330" s="141"/>
      <c r="B330" s="141"/>
      <c r="C330" s="141"/>
      <c r="D330" s="141"/>
      <c r="E330" s="141"/>
      <c r="F330" s="141"/>
      <c r="G330" s="141"/>
      <c r="H330" s="334" t="s">
        <v>493</v>
      </c>
      <c r="I330" s="149">
        <v>3722</v>
      </c>
      <c r="J330" s="141" t="s">
        <v>308</v>
      </c>
      <c r="K330" s="161">
        <v>5000</v>
      </c>
      <c r="L330" s="161">
        <v>5000</v>
      </c>
      <c r="M330" s="137">
        <v>3126</v>
      </c>
      <c r="N330" s="308">
        <f t="shared" si="43"/>
        <v>62.519999999999996</v>
      </c>
      <c r="O330" s="308">
        <f t="shared" si="44"/>
        <v>62.519999999999996</v>
      </c>
    </row>
    <row r="331" spans="1:15" s="24" customFormat="1" ht="15" customHeight="1">
      <c r="A331" s="166"/>
      <c r="B331" s="166"/>
      <c r="C331" s="166"/>
      <c r="D331" s="166"/>
      <c r="E331" s="166"/>
      <c r="F331" s="166"/>
      <c r="G331" s="166"/>
      <c r="H331" s="338" t="s">
        <v>310</v>
      </c>
      <c r="I331" s="191" t="s">
        <v>294</v>
      </c>
      <c r="J331" s="191"/>
      <c r="K331" s="220">
        <f>SUM(K332)</f>
        <v>337500</v>
      </c>
      <c r="L331" s="220">
        <f>SUM(L332)</f>
        <v>101500</v>
      </c>
      <c r="M331" s="220">
        <f>SUM(M332)</f>
        <v>92200</v>
      </c>
      <c r="N331" s="308">
        <f t="shared" si="43"/>
        <v>27.31851851851852</v>
      </c>
      <c r="O331" s="308">
        <f t="shared" si="44"/>
        <v>90.83743842364532</v>
      </c>
    </row>
    <row r="332" spans="1:15" s="24" customFormat="1" ht="12.75">
      <c r="A332" s="166"/>
      <c r="B332" s="166"/>
      <c r="C332" s="166"/>
      <c r="D332" s="166"/>
      <c r="E332" s="166"/>
      <c r="F332" s="166"/>
      <c r="G332" s="166"/>
      <c r="H332" s="342"/>
      <c r="I332" s="150">
        <v>3</v>
      </c>
      <c r="J332" s="151" t="s">
        <v>180</v>
      </c>
      <c r="K332" s="220">
        <f>SUM(K333+K339+K344)</f>
        <v>337500</v>
      </c>
      <c r="L332" s="220">
        <f>SUM(L333+L339+L344)</f>
        <v>101500</v>
      </c>
      <c r="M332" s="220">
        <f>SUM(M333+M339+M344)</f>
        <v>92200</v>
      </c>
      <c r="N332" s="308">
        <f t="shared" si="43"/>
        <v>27.31851851851852</v>
      </c>
      <c r="O332" s="308">
        <f t="shared" si="44"/>
        <v>90.83743842364532</v>
      </c>
    </row>
    <row r="333" spans="1:15" ht="12.75">
      <c r="A333" s="141"/>
      <c r="B333" s="141"/>
      <c r="C333" s="141"/>
      <c r="D333" s="141"/>
      <c r="E333" s="141"/>
      <c r="F333" s="141"/>
      <c r="G333" s="141"/>
      <c r="H333" s="334"/>
      <c r="I333" s="150">
        <v>31</v>
      </c>
      <c r="J333" s="151" t="s">
        <v>83</v>
      </c>
      <c r="K333" s="220">
        <f>SUM(K334,K336)</f>
        <v>230500</v>
      </c>
      <c r="L333" s="220">
        <f>SUM(L334,L336)</f>
        <v>0</v>
      </c>
      <c r="M333" s="220">
        <f>SUM(M334,M336)</f>
        <v>0</v>
      </c>
      <c r="N333" s="308">
        <f t="shared" si="37"/>
        <v>0</v>
      </c>
      <c r="O333" s="308">
        <v>0</v>
      </c>
    </row>
    <row r="334" spans="1:15" ht="12.75">
      <c r="A334" s="141"/>
      <c r="B334" s="141"/>
      <c r="C334" s="141"/>
      <c r="D334" s="141"/>
      <c r="E334" s="141"/>
      <c r="F334" s="141"/>
      <c r="G334" s="141"/>
      <c r="H334" s="334"/>
      <c r="I334" s="150">
        <v>311</v>
      </c>
      <c r="J334" s="151" t="s">
        <v>312</v>
      </c>
      <c r="K334" s="220">
        <f>SUM(K335)</f>
        <v>197000</v>
      </c>
      <c r="L334" s="220">
        <f>SUM(L335)</f>
        <v>0</v>
      </c>
      <c r="M334" s="220">
        <f>SUM(M335)</f>
        <v>0</v>
      </c>
      <c r="N334" s="308">
        <f t="shared" si="37"/>
        <v>0</v>
      </c>
      <c r="O334" s="308">
        <v>0</v>
      </c>
    </row>
    <row r="335" spans="1:15" ht="12.75">
      <c r="A335" s="141"/>
      <c r="B335" s="141"/>
      <c r="C335" s="141"/>
      <c r="D335" s="141"/>
      <c r="E335" s="141"/>
      <c r="F335" s="141"/>
      <c r="G335" s="141"/>
      <c r="H335" s="334" t="s">
        <v>496</v>
      </c>
      <c r="I335" s="243">
        <v>3111</v>
      </c>
      <c r="J335" s="244" t="s">
        <v>367</v>
      </c>
      <c r="K335" s="142">
        <v>197000</v>
      </c>
      <c r="L335" s="142">
        <v>0</v>
      </c>
      <c r="M335" s="142">
        <v>0</v>
      </c>
      <c r="N335" s="308">
        <f t="shared" si="37"/>
        <v>0</v>
      </c>
      <c r="O335" s="308">
        <v>0</v>
      </c>
    </row>
    <row r="336" spans="1:15" ht="12.75">
      <c r="A336" s="141"/>
      <c r="B336" s="141"/>
      <c r="C336" s="141"/>
      <c r="D336" s="141"/>
      <c r="E336" s="141"/>
      <c r="F336" s="141"/>
      <c r="G336" s="141"/>
      <c r="H336" s="334"/>
      <c r="I336" s="150">
        <v>313</v>
      </c>
      <c r="J336" s="151" t="s">
        <v>87</v>
      </c>
      <c r="K336" s="220">
        <f>SUM(K337,K338)</f>
        <v>33500</v>
      </c>
      <c r="L336" s="220">
        <f>SUM(L337,L338)</f>
        <v>0</v>
      </c>
      <c r="M336" s="220">
        <f>SUM(M337,M338)</f>
        <v>0</v>
      </c>
      <c r="N336" s="308">
        <f t="shared" si="37"/>
        <v>0</v>
      </c>
      <c r="O336" s="308">
        <v>0</v>
      </c>
    </row>
    <row r="337" spans="1:15" ht="12.75">
      <c r="A337" s="141"/>
      <c r="B337" s="141"/>
      <c r="C337" s="141"/>
      <c r="D337" s="141"/>
      <c r="E337" s="141"/>
      <c r="F337" s="141"/>
      <c r="G337" s="141"/>
      <c r="H337" s="334" t="s">
        <v>497</v>
      </c>
      <c r="I337" s="243">
        <v>3132</v>
      </c>
      <c r="J337" s="244" t="s">
        <v>251</v>
      </c>
      <c r="K337" s="142">
        <v>30100</v>
      </c>
      <c r="L337" s="142">
        <v>0</v>
      </c>
      <c r="M337" s="142">
        <v>0</v>
      </c>
      <c r="N337" s="308">
        <f t="shared" si="37"/>
        <v>0</v>
      </c>
      <c r="O337" s="308">
        <v>0</v>
      </c>
    </row>
    <row r="338" spans="1:15" ht="12.75">
      <c r="A338" s="141"/>
      <c r="B338" s="141"/>
      <c r="C338" s="141"/>
      <c r="D338" s="141"/>
      <c r="E338" s="141"/>
      <c r="F338" s="141"/>
      <c r="G338" s="141"/>
      <c r="H338" s="334" t="s">
        <v>498</v>
      </c>
      <c r="I338" s="243">
        <v>3133</v>
      </c>
      <c r="J338" s="244" t="s">
        <v>252</v>
      </c>
      <c r="K338" s="142">
        <v>3400</v>
      </c>
      <c r="L338" s="142">
        <v>0</v>
      </c>
      <c r="M338" s="142">
        <v>0</v>
      </c>
      <c r="N338" s="308">
        <f t="shared" si="37"/>
        <v>0</v>
      </c>
      <c r="O338" s="308">
        <v>0</v>
      </c>
    </row>
    <row r="339" spans="1:15" s="24" customFormat="1" ht="12.75">
      <c r="A339" s="166"/>
      <c r="B339" s="166"/>
      <c r="C339" s="166"/>
      <c r="D339" s="166"/>
      <c r="E339" s="166"/>
      <c r="F339" s="166"/>
      <c r="G339" s="166"/>
      <c r="H339" s="342"/>
      <c r="I339" s="150">
        <v>37</v>
      </c>
      <c r="J339" s="151" t="s">
        <v>127</v>
      </c>
      <c r="K339" s="220">
        <f>SUM(K340)</f>
        <v>107000</v>
      </c>
      <c r="L339" s="220">
        <f>SUM(L340)</f>
        <v>97500</v>
      </c>
      <c r="M339" s="220">
        <f>SUM(M340)</f>
        <v>88200</v>
      </c>
      <c r="N339" s="308">
        <f t="shared" si="37"/>
        <v>82.42990654205607</v>
      </c>
      <c r="O339" s="308">
        <f t="shared" si="34"/>
        <v>90.46153846153845</v>
      </c>
    </row>
    <row r="340" spans="1:15" ht="12.75" customHeight="1">
      <c r="A340" s="141"/>
      <c r="B340" s="141"/>
      <c r="C340" s="141"/>
      <c r="D340" s="141"/>
      <c r="E340" s="141"/>
      <c r="F340" s="141"/>
      <c r="G340" s="141"/>
      <c r="H340" s="334"/>
      <c r="I340" s="152">
        <v>372</v>
      </c>
      <c r="J340" s="127" t="s">
        <v>127</v>
      </c>
      <c r="K340" s="136">
        <f>SUM(K341:K343)</f>
        <v>107000</v>
      </c>
      <c r="L340" s="136">
        <f>SUM(L341:L343)</f>
        <v>97500</v>
      </c>
      <c r="M340" s="136">
        <f>SUM(M341:M343)</f>
        <v>88200</v>
      </c>
      <c r="N340" s="308">
        <f t="shared" si="37"/>
        <v>82.42990654205607</v>
      </c>
      <c r="O340" s="308">
        <f t="shared" si="34"/>
        <v>90.46153846153845</v>
      </c>
    </row>
    <row r="341" spans="1:15" ht="12.75" customHeight="1">
      <c r="A341" s="141"/>
      <c r="B341" s="141"/>
      <c r="C341" s="141"/>
      <c r="D341" s="141"/>
      <c r="E341" s="141"/>
      <c r="F341" s="141"/>
      <c r="G341" s="141"/>
      <c r="H341" s="334" t="s">
        <v>499</v>
      </c>
      <c r="I341" s="154">
        <v>3721</v>
      </c>
      <c r="J341" s="155" t="s">
        <v>128</v>
      </c>
      <c r="K341" s="140">
        <v>15000</v>
      </c>
      <c r="L341" s="140">
        <v>8500</v>
      </c>
      <c r="M341" s="140">
        <v>0</v>
      </c>
      <c r="N341" s="308">
        <f t="shared" si="37"/>
        <v>0</v>
      </c>
      <c r="O341" s="308">
        <f t="shared" si="34"/>
        <v>0</v>
      </c>
    </row>
    <row r="342" spans="1:15" ht="12.75" customHeight="1">
      <c r="A342" s="141"/>
      <c r="B342" s="141"/>
      <c r="C342" s="141"/>
      <c r="D342" s="141"/>
      <c r="E342" s="141"/>
      <c r="F342" s="141"/>
      <c r="G342" s="141"/>
      <c r="H342" s="334" t="s">
        <v>500</v>
      </c>
      <c r="I342" s="154">
        <v>3721</v>
      </c>
      <c r="J342" s="155" t="s">
        <v>502</v>
      </c>
      <c r="K342" s="140">
        <v>80000</v>
      </c>
      <c r="L342" s="140">
        <v>76000</v>
      </c>
      <c r="M342" s="140">
        <v>76000</v>
      </c>
      <c r="N342" s="308">
        <f t="shared" si="37"/>
        <v>95</v>
      </c>
      <c r="O342" s="308">
        <f t="shared" si="34"/>
        <v>100</v>
      </c>
    </row>
    <row r="343" spans="1:15" ht="12.75" customHeight="1">
      <c r="A343" s="141">
        <v>1</v>
      </c>
      <c r="B343" s="141"/>
      <c r="C343" s="141"/>
      <c r="D343" s="141"/>
      <c r="E343" s="141"/>
      <c r="F343" s="141"/>
      <c r="G343" s="141"/>
      <c r="H343" s="334" t="s">
        <v>501</v>
      </c>
      <c r="I343" s="154">
        <v>3721</v>
      </c>
      <c r="J343" s="155" t="s">
        <v>503</v>
      </c>
      <c r="K343" s="140">
        <v>12000</v>
      </c>
      <c r="L343" s="140">
        <v>13000</v>
      </c>
      <c r="M343" s="140">
        <v>12200</v>
      </c>
      <c r="N343" s="308">
        <f t="shared" si="37"/>
        <v>101.66666666666666</v>
      </c>
      <c r="O343" s="308">
        <f t="shared" si="34"/>
        <v>93.84615384615384</v>
      </c>
    </row>
    <row r="344" spans="1:15" ht="12.75" customHeight="1">
      <c r="A344" s="141"/>
      <c r="B344" s="141"/>
      <c r="C344" s="141"/>
      <c r="D344" s="141"/>
      <c r="E344" s="141"/>
      <c r="F344" s="141"/>
      <c r="G344" s="141"/>
      <c r="H344" s="334"/>
      <c r="I344" s="152">
        <v>38</v>
      </c>
      <c r="J344" s="127" t="s">
        <v>559</v>
      </c>
      <c r="K344" s="136">
        <f>SUM(K345)</f>
        <v>0</v>
      </c>
      <c r="L344" s="136">
        <f>SUM(L345)</f>
        <v>4000</v>
      </c>
      <c r="M344" s="136">
        <f>SUM(M345)</f>
        <v>4000</v>
      </c>
      <c r="N344" s="308">
        <v>0</v>
      </c>
      <c r="O344" s="308">
        <f t="shared" si="34"/>
        <v>100</v>
      </c>
    </row>
    <row r="345" spans="1:15" ht="12.75" customHeight="1">
      <c r="A345" s="141"/>
      <c r="B345" s="141"/>
      <c r="C345" s="141"/>
      <c r="D345" s="141"/>
      <c r="E345" s="141"/>
      <c r="F345" s="141"/>
      <c r="G345" s="141"/>
      <c r="H345" s="334" t="s">
        <v>557</v>
      </c>
      <c r="I345" s="154">
        <v>3831</v>
      </c>
      <c r="J345" s="155" t="s">
        <v>134</v>
      </c>
      <c r="K345" s="140">
        <v>0</v>
      </c>
      <c r="L345" s="140">
        <v>4000</v>
      </c>
      <c r="M345" s="140">
        <v>4000</v>
      </c>
      <c r="N345" s="308">
        <v>0</v>
      </c>
      <c r="O345" s="308">
        <f t="shared" si="34"/>
        <v>100</v>
      </c>
    </row>
    <row r="346" spans="1:15" ht="15" customHeight="1">
      <c r="A346" s="141"/>
      <c r="B346" s="141"/>
      <c r="C346" s="141"/>
      <c r="D346" s="141"/>
      <c r="E346" s="141"/>
      <c r="F346" s="141"/>
      <c r="G346" s="141"/>
      <c r="H346" s="338" t="s">
        <v>311</v>
      </c>
      <c r="I346" s="381" t="s">
        <v>295</v>
      </c>
      <c r="J346" s="381"/>
      <c r="K346" s="214">
        <f aca="true" t="shared" si="45" ref="K346:M349">SUM(K347)</f>
        <v>5000</v>
      </c>
      <c r="L346" s="214">
        <f t="shared" si="45"/>
        <v>3000</v>
      </c>
      <c r="M346" s="214">
        <f t="shared" si="45"/>
        <v>3000</v>
      </c>
      <c r="N346" s="308">
        <f t="shared" si="37"/>
        <v>60</v>
      </c>
      <c r="O346" s="308">
        <f t="shared" si="34"/>
        <v>100</v>
      </c>
    </row>
    <row r="347" spans="1:15" ht="14.25" customHeight="1">
      <c r="A347" s="141"/>
      <c r="B347" s="141"/>
      <c r="C347" s="141"/>
      <c r="D347" s="141"/>
      <c r="E347" s="141"/>
      <c r="F347" s="141"/>
      <c r="G347" s="141"/>
      <c r="H347" s="334"/>
      <c r="I347" s="150">
        <v>3</v>
      </c>
      <c r="J347" s="151" t="s">
        <v>180</v>
      </c>
      <c r="K347" s="214">
        <f t="shared" si="45"/>
        <v>5000</v>
      </c>
      <c r="L347" s="214">
        <f t="shared" si="45"/>
        <v>3000</v>
      </c>
      <c r="M347" s="214">
        <f t="shared" si="45"/>
        <v>3000</v>
      </c>
      <c r="N347" s="308">
        <f t="shared" si="37"/>
        <v>60</v>
      </c>
      <c r="O347" s="308">
        <f t="shared" si="34"/>
        <v>100</v>
      </c>
    </row>
    <row r="348" spans="1:15" ht="12" customHeight="1">
      <c r="A348" s="141"/>
      <c r="B348" s="141"/>
      <c r="C348" s="141"/>
      <c r="D348" s="141"/>
      <c r="E348" s="141"/>
      <c r="F348" s="141"/>
      <c r="G348" s="141"/>
      <c r="H348" s="334"/>
      <c r="I348" s="152">
        <v>38</v>
      </c>
      <c r="J348" s="127" t="s">
        <v>191</v>
      </c>
      <c r="K348" s="136">
        <f t="shared" si="45"/>
        <v>5000</v>
      </c>
      <c r="L348" s="136">
        <f t="shared" si="45"/>
        <v>3000</v>
      </c>
      <c r="M348" s="136">
        <f t="shared" si="45"/>
        <v>3000</v>
      </c>
      <c r="N348" s="308">
        <f t="shared" si="37"/>
        <v>60</v>
      </c>
      <c r="O348" s="308">
        <f t="shared" si="34"/>
        <v>100</v>
      </c>
    </row>
    <row r="349" spans="1:15" ht="17.25" customHeight="1">
      <c r="A349" s="141"/>
      <c r="B349" s="141"/>
      <c r="C349" s="141"/>
      <c r="D349" s="141"/>
      <c r="E349" s="141"/>
      <c r="F349" s="141"/>
      <c r="G349" s="141"/>
      <c r="H349" s="334"/>
      <c r="I349" s="152">
        <v>381</v>
      </c>
      <c r="J349" s="127" t="s">
        <v>296</v>
      </c>
      <c r="K349" s="136">
        <f>SUM(K350)</f>
        <v>5000</v>
      </c>
      <c r="L349" s="136">
        <f t="shared" si="45"/>
        <v>3000</v>
      </c>
      <c r="M349" s="136">
        <f t="shared" si="45"/>
        <v>3000</v>
      </c>
      <c r="N349" s="308">
        <f t="shared" si="37"/>
        <v>60</v>
      </c>
      <c r="O349" s="308">
        <f t="shared" si="34"/>
        <v>100</v>
      </c>
    </row>
    <row r="350" spans="1:15" ht="14.25" customHeight="1">
      <c r="A350" s="141"/>
      <c r="B350" s="141"/>
      <c r="C350" s="141"/>
      <c r="D350" s="141"/>
      <c r="E350" s="141"/>
      <c r="F350" s="141"/>
      <c r="G350" s="141"/>
      <c r="H350" s="334" t="s">
        <v>504</v>
      </c>
      <c r="I350" s="159">
        <v>3811</v>
      </c>
      <c r="J350" s="170" t="s">
        <v>128</v>
      </c>
      <c r="K350" s="161">
        <v>5000</v>
      </c>
      <c r="L350" s="161">
        <v>3000</v>
      </c>
      <c r="M350" s="137">
        <v>3000</v>
      </c>
      <c r="N350" s="308">
        <f t="shared" si="37"/>
        <v>60</v>
      </c>
      <c r="O350" s="308">
        <f t="shared" si="34"/>
        <v>100</v>
      </c>
    </row>
    <row r="351" spans="1:14" ht="14.25" customHeight="1">
      <c r="A351" s="84"/>
      <c r="B351" s="84"/>
      <c r="C351" s="84"/>
      <c r="D351" s="84"/>
      <c r="E351" s="84"/>
      <c r="F351" s="84"/>
      <c r="G351" s="84"/>
      <c r="H351" s="349"/>
      <c r="I351" s="144"/>
      <c r="J351" s="113"/>
      <c r="K351" s="272"/>
      <c r="L351" s="272"/>
      <c r="M351" s="273"/>
      <c r="N351" s="312"/>
    </row>
    <row r="352" spans="1:14" ht="14.25" customHeight="1">
      <c r="A352" s="84"/>
      <c r="B352" s="84"/>
      <c r="C352" s="84"/>
      <c r="D352" s="84"/>
      <c r="E352" s="84"/>
      <c r="F352" s="84"/>
      <c r="G352" s="84"/>
      <c r="H352" s="349"/>
      <c r="I352" s="274" t="s">
        <v>297</v>
      </c>
      <c r="J352" s="274"/>
      <c r="K352" s="275">
        <f>SUM(K353:K358)</f>
        <v>4138050</v>
      </c>
      <c r="L352" s="275">
        <f>SUM(L353:L358)</f>
        <v>3580280</v>
      </c>
      <c r="M352" s="275">
        <f>SUM(M353:M358)</f>
        <v>3347048</v>
      </c>
      <c r="N352" s="313">
        <f aca="true" t="shared" si="46" ref="N352:N358">SUM(M352/L352*100)</f>
        <v>93.48564916710424</v>
      </c>
    </row>
    <row r="353" spans="1:14" ht="14.25" customHeight="1">
      <c r="A353" s="84"/>
      <c r="B353" s="84"/>
      <c r="C353" s="84"/>
      <c r="D353" s="84"/>
      <c r="E353" s="84"/>
      <c r="F353" s="84"/>
      <c r="G353" s="84"/>
      <c r="H353" s="349"/>
      <c r="I353" s="276" t="s">
        <v>298</v>
      </c>
      <c r="J353" s="277"/>
      <c r="K353" s="278">
        <f>SUM(K11,K36)</f>
        <v>893750</v>
      </c>
      <c r="L353" s="278">
        <f>SUM(L11,L36)</f>
        <v>769150</v>
      </c>
      <c r="M353" s="278">
        <f>SUM(M11,M36)</f>
        <v>717143</v>
      </c>
      <c r="N353" s="314">
        <f t="shared" si="46"/>
        <v>93.23838002990314</v>
      </c>
    </row>
    <row r="354" spans="8:14" ht="13.5" customHeight="1">
      <c r="H354" s="349"/>
      <c r="I354" s="276" t="s">
        <v>299</v>
      </c>
      <c r="J354" s="277"/>
      <c r="K354" s="278">
        <f>SUM(K306)</f>
        <v>160000</v>
      </c>
      <c r="L354" s="278">
        <f>SUM(L306)</f>
        <v>87500</v>
      </c>
      <c r="M354" s="278">
        <f>SUM(M306)</f>
        <v>85150</v>
      </c>
      <c r="N354" s="314">
        <f t="shared" si="46"/>
        <v>97.31428571428572</v>
      </c>
    </row>
    <row r="355" spans="1:14" ht="12.75">
      <c r="A355" s="279"/>
      <c r="B355" s="279"/>
      <c r="C355" s="183"/>
      <c r="D355" s="183"/>
      <c r="E355" s="183"/>
      <c r="F355" s="183"/>
      <c r="G355" s="183"/>
      <c r="H355" s="349"/>
      <c r="I355" s="276" t="s">
        <v>300</v>
      </c>
      <c r="J355" s="277"/>
      <c r="K355" s="278">
        <f>SUM(K104)</f>
        <v>2073600</v>
      </c>
      <c r="L355" s="278">
        <f>SUM(L104)</f>
        <v>2101100</v>
      </c>
      <c r="M355" s="278">
        <f>SUM(M104)</f>
        <v>2009751</v>
      </c>
      <c r="N355" s="314">
        <f t="shared" si="46"/>
        <v>95.65232497263338</v>
      </c>
    </row>
    <row r="356" spans="1:14" ht="12.75">
      <c r="A356" s="184"/>
      <c r="B356" s="184"/>
      <c r="C356" s="185"/>
      <c r="D356" s="185"/>
      <c r="E356" s="185"/>
      <c r="F356" s="185"/>
      <c r="G356" s="185"/>
      <c r="H356" s="349"/>
      <c r="I356" s="276" t="s">
        <v>301</v>
      </c>
      <c r="J356" s="277"/>
      <c r="K356" s="278">
        <f>SUM(K254,K289)</f>
        <v>341100</v>
      </c>
      <c r="L356" s="278">
        <f>SUM(L254,L289)</f>
        <v>263500</v>
      </c>
      <c r="M356" s="278">
        <f>SUM(M254,M289)</f>
        <v>238450</v>
      </c>
      <c r="N356" s="314">
        <f t="shared" si="46"/>
        <v>90.49335863377608</v>
      </c>
    </row>
    <row r="357" spans="1:14" ht="12.75">
      <c r="A357" s="184"/>
      <c r="B357" s="184"/>
      <c r="C357" s="185"/>
      <c r="D357" s="185"/>
      <c r="E357" s="185"/>
      <c r="F357" s="185"/>
      <c r="G357" s="185"/>
      <c r="I357" s="276" t="s">
        <v>302</v>
      </c>
      <c r="J357" s="277"/>
      <c r="K357" s="278">
        <f>SUM(K229)</f>
        <v>290100</v>
      </c>
      <c r="L357" s="278">
        <f>SUM(L229)</f>
        <v>233530</v>
      </c>
      <c r="M357" s="278">
        <f>SUM(M229)</f>
        <v>183228</v>
      </c>
      <c r="N357" s="314">
        <f t="shared" si="46"/>
        <v>78.460155012204</v>
      </c>
    </row>
    <row r="358" spans="1:14" ht="12.75">
      <c r="A358" s="184"/>
      <c r="B358" s="184"/>
      <c r="C358" s="185"/>
      <c r="D358" s="185"/>
      <c r="E358" s="185"/>
      <c r="F358" s="185"/>
      <c r="G358" s="185"/>
      <c r="H358" s="351"/>
      <c r="I358" s="276" t="s">
        <v>303</v>
      </c>
      <c r="J358" s="280"/>
      <c r="K358" s="278">
        <f>SUM(K321)</f>
        <v>379500</v>
      </c>
      <c r="L358" s="278">
        <f>SUM(L321)</f>
        <v>125500</v>
      </c>
      <c r="M358" s="278">
        <f>SUM(M321)</f>
        <v>113326</v>
      </c>
      <c r="N358" s="314">
        <f t="shared" si="46"/>
        <v>90.2996015936255</v>
      </c>
    </row>
    <row r="359" spans="1:14" ht="12.75">
      <c r="A359" s="184"/>
      <c r="B359" s="184"/>
      <c r="C359" s="185"/>
      <c r="D359" s="185"/>
      <c r="E359" s="185"/>
      <c r="F359" s="185"/>
      <c r="G359" s="185"/>
      <c r="H359" s="352"/>
      <c r="I359" s="28"/>
      <c r="J359" s="28"/>
      <c r="K359" s="28"/>
      <c r="L359" s="28"/>
      <c r="M359" s="28"/>
      <c r="N359" s="315"/>
    </row>
    <row r="360" spans="1:14" ht="12.75">
      <c r="A360" s="184"/>
      <c r="B360" s="184"/>
      <c r="C360" s="185"/>
      <c r="D360" s="185"/>
      <c r="E360" s="185"/>
      <c r="F360" s="185"/>
      <c r="G360" s="185"/>
      <c r="H360" s="352"/>
      <c r="I360" s="281" t="s">
        <v>200</v>
      </c>
      <c r="J360" s="281"/>
      <c r="K360" s="28"/>
      <c r="L360" s="28"/>
      <c r="M360" s="28"/>
      <c r="N360" s="315"/>
    </row>
    <row r="361" spans="8:14" ht="12.75">
      <c r="H361" s="352"/>
      <c r="I361" s="184" t="s">
        <v>201</v>
      </c>
      <c r="J361" s="184"/>
      <c r="K361" s="28"/>
      <c r="L361" s="28"/>
      <c r="M361" s="28"/>
      <c r="N361" s="315"/>
    </row>
    <row r="362" spans="8:14" ht="12.75">
      <c r="H362" s="352"/>
      <c r="I362" s="184" t="s">
        <v>202</v>
      </c>
      <c r="J362" s="184"/>
      <c r="K362" s="28"/>
      <c r="L362" s="28"/>
      <c r="M362" s="28"/>
      <c r="N362" s="315"/>
    </row>
    <row r="363" spans="8:14" ht="12.75">
      <c r="H363" s="352"/>
      <c r="I363" s="184" t="s">
        <v>203</v>
      </c>
      <c r="J363" s="184"/>
      <c r="K363" s="28"/>
      <c r="L363" s="28"/>
      <c r="M363" s="28"/>
      <c r="N363" s="315"/>
    </row>
    <row r="364" spans="8:14" ht="12.75">
      <c r="H364" s="352"/>
      <c r="I364" s="184" t="s">
        <v>204</v>
      </c>
      <c r="J364" s="184"/>
      <c r="K364" s="28"/>
      <c r="L364" s="28"/>
      <c r="M364" s="28"/>
      <c r="N364" s="315"/>
    </row>
    <row r="365" spans="8:14" ht="12.75">
      <c r="H365" s="352"/>
      <c r="I365" s="184" t="s">
        <v>205</v>
      </c>
      <c r="J365" s="184"/>
      <c r="K365" s="28"/>
      <c r="L365" s="28"/>
      <c r="M365" s="28"/>
      <c r="N365" s="315"/>
    </row>
    <row r="366" spans="9:14" ht="12.75">
      <c r="I366" s="184" t="s">
        <v>206</v>
      </c>
      <c r="J366" s="184"/>
      <c r="K366" s="28"/>
      <c r="L366" s="28"/>
      <c r="M366" s="28"/>
      <c r="N366" s="315"/>
    </row>
    <row r="367" spans="9:14" ht="12.75">
      <c r="I367" s="184" t="s">
        <v>207</v>
      </c>
      <c r="J367" s="184"/>
      <c r="K367" s="28"/>
      <c r="L367" s="28"/>
      <c r="M367" s="28"/>
      <c r="N367" s="315"/>
    </row>
  </sheetData>
  <sheetProtection selectLockedCells="1" selectUnlockedCells="1"/>
  <mergeCells count="43">
    <mergeCell ref="I323:J323"/>
    <mergeCell ref="I324:J324"/>
    <mergeCell ref="I346:J346"/>
    <mergeCell ref="I248:J248"/>
    <mergeCell ref="I283:J283"/>
    <mergeCell ref="I309:J309"/>
    <mergeCell ref="I320:J320"/>
    <mergeCell ref="I228:J228"/>
    <mergeCell ref="I229:J229"/>
    <mergeCell ref="I231:J231"/>
    <mergeCell ref="I232:J232"/>
    <mergeCell ref="I242:J242"/>
    <mergeCell ref="I247:J247"/>
    <mergeCell ref="I184:J184"/>
    <mergeCell ref="I185:J185"/>
    <mergeCell ref="I205:J205"/>
    <mergeCell ref="I212:J212"/>
    <mergeCell ref="I213:J213"/>
    <mergeCell ref="I220:J220"/>
    <mergeCell ref="I147:J147"/>
    <mergeCell ref="I156:J156"/>
    <mergeCell ref="I161:J161"/>
    <mergeCell ref="I166:J166"/>
    <mergeCell ref="I174:J174"/>
    <mergeCell ref="I179:J179"/>
    <mergeCell ref="I95:J95"/>
    <mergeCell ref="I106:J106"/>
    <mergeCell ref="I107:J107"/>
    <mergeCell ref="I128:J128"/>
    <mergeCell ref="I136:J136"/>
    <mergeCell ref="I141:J141"/>
    <mergeCell ref="I7:J7"/>
    <mergeCell ref="I13:J13"/>
    <mergeCell ref="I28:J28"/>
    <mergeCell ref="I38:J38"/>
    <mergeCell ref="I39:J39"/>
    <mergeCell ref="I54:J54"/>
    <mergeCell ref="K1:M1"/>
    <mergeCell ref="I2:N2"/>
    <mergeCell ref="I3:N3"/>
    <mergeCell ref="I4:N4"/>
    <mergeCell ref="I5:N5"/>
    <mergeCell ref="A6:G6"/>
  </mergeCells>
  <printOptions/>
  <pageMargins left="0.5513888888888889" right="0.19652777777777777" top="0.6694444444444445" bottom="0.4722222222222222" header="0.27569444444444446" footer="0.2361111111111111"/>
  <pageSetup horizontalDpi="300" verticalDpi="300" orientation="landscape" paperSize="9" r:id="rId1"/>
  <headerFooter alignWithMargins="0">
    <oddHeader>&amp;R&amp;"Times New Roman,Regular"&amp;12POSEBNI DIO 
PROGRAMSKA KLASIFIKACIJA</oddHeader>
    <oddFooter xml:space="preserve">&amp;C- &amp;P+12 -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Vesna</cp:lastModifiedBy>
  <cp:lastPrinted>2018-11-26T17:45:24Z</cp:lastPrinted>
  <dcterms:created xsi:type="dcterms:W3CDTF">2017-09-04T06:06:56Z</dcterms:created>
  <dcterms:modified xsi:type="dcterms:W3CDTF">2018-11-26T17:47:26Z</dcterms:modified>
  <cp:category/>
  <cp:version/>
  <cp:contentType/>
  <cp:contentStatus/>
</cp:coreProperties>
</file>